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Obec Chrášťany\Projekty\škola - dotace IROP\IROP 2019\"/>
    </mc:Choice>
  </mc:AlternateContent>
  <bookViews>
    <workbookView xWindow="936" yWindow="0" windowWidth="22104" windowHeight="9972" activeTab="2"/>
  </bookViews>
  <sheets>
    <sheet name="Rekapitulace stavby" sheetId="1" r:id="rId1"/>
    <sheet name="ST-17-01 - Počítačová učebna" sheetId="2" r:id="rId2"/>
    <sheet name="ST-17-02 - Jazyková učebna" sheetId="3" r:id="rId3"/>
    <sheet name="ST-17-03 - Přírodovědná u..." sheetId="4" r:id="rId4"/>
  </sheets>
  <definedNames>
    <definedName name="_xlnm.Print_Titles" localSheetId="0">'Rekapitulace stavby'!$85:$85</definedName>
    <definedName name="_xlnm.Print_Titles" localSheetId="1">'ST-17-01 - Počítačová učebna'!$130:$130</definedName>
    <definedName name="_xlnm.Print_Titles" localSheetId="2">'ST-17-02 - Jazyková učebna'!$127:$127</definedName>
    <definedName name="_xlnm.Print_Titles" localSheetId="3">'ST-17-03 - Přírodovědná u...'!$130:$130</definedName>
    <definedName name="_xlnm.Print_Area" localSheetId="0">'Rekapitulace stavby'!$C$4:$AP$70,'Rekapitulace stavby'!$C$76:$AP$94</definedName>
    <definedName name="_xlnm.Print_Area" localSheetId="1">'ST-17-01 - Počítačová učebna'!$C$4:$Q$70,'ST-17-01 - Počítačová učebna'!$C$76:$Q$114,'ST-17-01 - Počítačová učebna'!$C$120:$Q$246</definedName>
    <definedName name="_xlnm.Print_Area" localSheetId="2">'ST-17-02 - Jazyková učebna'!$C$4:$Q$70,'ST-17-02 - Jazyková učebna'!$C$76:$Q$111,'ST-17-02 - Jazyková učebna'!$C$117:$Q$207</definedName>
    <definedName name="_xlnm.Print_Area" localSheetId="3">'ST-17-03 - Přírodovědná u...'!$C$4:$Q$70,'ST-17-03 - Přírodovědná u...'!$C$76:$Q$114,'ST-17-03 - Přírodovědná u...'!$C$120:$Q$240</definedName>
  </definedNames>
  <calcPr calcId="162913"/>
</workbook>
</file>

<file path=xl/calcChain.xml><?xml version="1.0" encoding="utf-8"?>
<calcChain xmlns="http://schemas.openxmlformats.org/spreadsheetml/2006/main">
  <c r="W234" i="4" l="1"/>
  <c r="W219" i="4"/>
  <c r="AY90" i="1"/>
  <c r="AX90" i="1"/>
  <c r="BI240" i="4"/>
  <c r="BH240" i="4"/>
  <c r="BG240" i="4"/>
  <c r="BF240" i="4"/>
  <c r="AA240" i="4"/>
  <c r="Y240" i="4"/>
  <c r="W240" i="4"/>
  <c r="BK240" i="4"/>
  <c r="N240" i="4"/>
  <c r="BE240" i="4" s="1"/>
  <c r="BI239" i="4"/>
  <c r="BH239" i="4"/>
  <c r="BG239" i="4"/>
  <c r="BF239" i="4"/>
  <c r="AA239" i="4"/>
  <c r="Y239" i="4"/>
  <c r="W239" i="4"/>
  <c r="BK239" i="4"/>
  <c r="N239" i="4"/>
  <c r="BE239" i="4" s="1"/>
  <c r="BI238" i="4"/>
  <c r="BH238" i="4"/>
  <c r="BG238" i="4"/>
  <c r="BF238" i="4"/>
  <c r="AA238" i="4"/>
  <c r="Y238" i="4"/>
  <c r="W238" i="4"/>
  <c r="BK238" i="4"/>
  <c r="N238" i="4"/>
  <c r="BE238" i="4" s="1"/>
  <c r="BI237" i="4"/>
  <c r="BH237" i="4"/>
  <c r="BG237" i="4"/>
  <c r="BF237" i="4"/>
  <c r="BE237" i="4"/>
  <c r="AA237" i="4"/>
  <c r="Y237" i="4"/>
  <c r="W237" i="4"/>
  <c r="BK237" i="4"/>
  <c r="N237" i="4"/>
  <c r="BI236" i="4"/>
  <c r="BH236" i="4"/>
  <c r="BG236" i="4"/>
  <c r="BF236" i="4"/>
  <c r="AA236" i="4"/>
  <c r="Y236" i="4"/>
  <c r="W236" i="4"/>
  <c r="BK236" i="4"/>
  <c r="N236" i="4"/>
  <c r="BE236" i="4" s="1"/>
  <c r="BI235" i="4"/>
  <c r="BH235" i="4"/>
  <c r="BG235" i="4"/>
  <c r="BF235" i="4"/>
  <c r="AA235" i="4"/>
  <c r="AA234" i="4" s="1"/>
  <c r="Y235" i="4"/>
  <c r="Y234" i="4" s="1"/>
  <c r="W235" i="4"/>
  <c r="BK235" i="4"/>
  <c r="N235" i="4"/>
  <c r="BE235" i="4" s="1"/>
  <c r="BI233" i="4"/>
  <c r="BH233" i="4"/>
  <c r="BG233" i="4"/>
  <c r="BF233" i="4"/>
  <c r="AA233" i="4"/>
  <c r="Y233" i="4"/>
  <c r="W233" i="4"/>
  <c r="BK233" i="4"/>
  <c r="N233" i="4"/>
  <c r="BE233" i="4" s="1"/>
  <c r="BI232" i="4"/>
  <c r="BH232" i="4"/>
  <c r="BG232" i="4"/>
  <c r="BF232" i="4"/>
  <c r="AA232" i="4"/>
  <c r="Y232" i="4"/>
  <c r="W232" i="4"/>
  <c r="BK232" i="4"/>
  <c r="N232" i="4"/>
  <c r="BE232" i="4" s="1"/>
  <c r="BI231" i="4"/>
  <c r="BH231" i="4"/>
  <c r="BG231" i="4"/>
  <c r="BF231" i="4"/>
  <c r="AA231" i="4"/>
  <c r="Y231" i="4"/>
  <c r="W231" i="4"/>
  <c r="BK231" i="4"/>
  <c r="N231" i="4"/>
  <c r="BE231" i="4" s="1"/>
  <c r="BI230" i="4"/>
  <c r="BH230" i="4"/>
  <c r="BG230" i="4"/>
  <c r="BF230" i="4"/>
  <c r="AA230" i="4"/>
  <c r="Y230" i="4"/>
  <c r="W230" i="4"/>
  <c r="BK230" i="4"/>
  <c r="N230" i="4"/>
  <c r="BE230" i="4" s="1"/>
  <c r="BI229" i="4"/>
  <c r="BH229" i="4"/>
  <c r="BG229" i="4"/>
  <c r="BF229" i="4"/>
  <c r="AA229" i="4"/>
  <c r="Y229" i="4"/>
  <c r="W229" i="4"/>
  <c r="BK229" i="4"/>
  <c r="N229" i="4"/>
  <c r="BE229" i="4" s="1"/>
  <c r="BI228" i="4"/>
  <c r="BH228" i="4"/>
  <c r="BG228" i="4"/>
  <c r="BF228" i="4"/>
  <c r="AA228" i="4"/>
  <c r="AA227" i="4" s="1"/>
  <c r="Y228" i="4"/>
  <c r="Y227" i="4" s="1"/>
  <c r="W228" i="4"/>
  <c r="W227" i="4" s="1"/>
  <c r="BK228" i="4"/>
  <c r="N228" i="4"/>
  <c r="BE228" i="4" s="1"/>
  <c r="BI226" i="4"/>
  <c r="BH226" i="4"/>
  <c r="BG226" i="4"/>
  <c r="BF226" i="4"/>
  <c r="AA226" i="4"/>
  <c r="Y226" i="4"/>
  <c r="W226" i="4"/>
  <c r="BK226" i="4"/>
  <c r="N226" i="4"/>
  <c r="BE226" i="4" s="1"/>
  <c r="BI225" i="4"/>
  <c r="BH225" i="4"/>
  <c r="BG225" i="4"/>
  <c r="BF225" i="4"/>
  <c r="AA225" i="4"/>
  <c r="Y225" i="4"/>
  <c r="W225" i="4"/>
  <c r="BK225" i="4"/>
  <c r="N225" i="4"/>
  <c r="BE225" i="4" s="1"/>
  <c r="BI224" i="4"/>
  <c r="BH224" i="4"/>
  <c r="BG224" i="4"/>
  <c r="BF224" i="4"/>
  <c r="BE224" i="4"/>
  <c r="AA224" i="4"/>
  <c r="Y224" i="4"/>
  <c r="W224" i="4"/>
  <c r="BK224" i="4"/>
  <c r="N224" i="4"/>
  <c r="BI223" i="4"/>
  <c r="BH223" i="4"/>
  <c r="BG223" i="4"/>
  <c r="BF223" i="4"/>
  <c r="AA223" i="4"/>
  <c r="Y223" i="4"/>
  <c r="W223" i="4"/>
  <c r="BK223" i="4"/>
  <c r="N223" i="4"/>
  <c r="BE223" i="4" s="1"/>
  <c r="BI222" i="4"/>
  <c r="BH222" i="4"/>
  <c r="BG222" i="4"/>
  <c r="BF222" i="4"/>
  <c r="AA222" i="4"/>
  <c r="Y222" i="4"/>
  <c r="W222" i="4"/>
  <c r="BK222" i="4"/>
  <c r="N222" i="4"/>
  <c r="BE222" i="4" s="1"/>
  <c r="BI221" i="4"/>
  <c r="BH221" i="4"/>
  <c r="BG221" i="4"/>
  <c r="BF221" i="4"/>
  <c r="AA221" i="4"/>
  <c r="Y221" i="4"/>
  <c r="W221" i="4"/>
  <c r="BK221" i="4"/>
  <c r="N221" i="4"/>
  <c r="BE221" i="4" s="1"/>
  <c r="BI220" i="4"/>
  <c r="BH220" i="4"/>
  <c r="BG220" i="4"/>
  <c r="BF220" i="4"/>
  <c r="AA220" i="4"/>
  <c r="AA219" i="4" s="1"/>
  <c r="Y220" i="4"/>
  <c r="Y219" i="4" s="1"/>
  <c r="W220" i="4"/>
  <c r="BK220" i="4"/>
  <c r="N220" i="4"/>
  <c r="BE220" i="4" s="1"/>
  <c r="BI218" i="4"/>
  <c r="BH218" i="4"/>
  <c r="BG218" i="4"/>
  <c r="BF218" i="4"/>
  <c r="AA218" i="4"/>
  <c r="Y218" i="4"/>
  <c r="W218" i="4"/>
  <c r="BK218" i="4"/>
  <c r="N218" i="4"/>
  <c r="BE218" i="4" s="1"/>
  <c r="BI217" i="4"/>
  <c r="BH217" i="4"/>
  <c r="BG217" i="4"/>
  <c r="BF217" i="4"/>
  <c r="AA217" i="4"/>
  <c r="Y217" i="4"/>
  <c r="W217" i="4"/>
  <c r="BK217" i="4"/>
  <c r="N217" i="4"/>
  <c r="BE217" i="4" s="1"/>
  <c r="BI216" i="4"/>
  <c r="BH216" i="4"/>
  <c r="BG216" i="4"/>
  <c r="BF216" i="4"/>
  <c r="AA216" i="4"/>
  <c r="Y216" i="4"/>
  <c r="W216" i="4"/>
  <c r="BK216" i="4"/>
  <c r="N216" i="4"/>
  <c r="BE216" i="4" s="1"/>
  <c r="BI215" i="4"/>
  <c r="BH215" i="4"/>
  <c r="BG215" i="4"/>
  <c r="BF215" i="4"/>
  <c r="AA215" i="4"/>
  <c r="Y215" i="4"/>
  <c r="W215" i="4"/>
  <c r="BK215" i="4"/>
  <c r="N215" i="4"/>
  <c r="BE215" i="4" s="1"/>
  <c r="BI214" i="4"/>
  <c r="BH214" i="4"/>
  <c r="BG214" i="4"/>
  <c r="BF214" i="4"/>
  <c r="AA214" i="4"/>
  <c r="Y214" i="4"/>
  <c r="W214" i="4"/>
  <c r="BK214" i="4"/>
  <c r="N214" i="4"/>
  <c r="BE214" i="4" s="1"/>
  <c r="BI213" i="4"/>
  <c r="BH213" i="4"/>
  <c r="BG213" i="4"/>
  <c r="BF213" i="4"/>
  <c r="AA213" i="4"/>
  <c r="Y213" i="4"/>
  <c r="W213" i="4"/>
  <c r="BK213" i="4"/>
  <c r="N213" i="4"/>
  <c r="BE213" i="4" s="1"/>
  <c r="BI212" i="4"/>
  <c r="BH212" i="4"/>
  <c r="BG212" i="4"/>
  <c r="BF212" i="4"/>
  <c r="AA212" i="4"/>
  <c r="Y212" i="4"/>
  <c r="W212" i="4"/>
  <c r="BK212" i="4"/>
  <c r="N212" i="4"/>
  <c r="BE212" i="4" s="1"/>
  <c r="BI211" i="4"/>
  <c r="BH211" i="4"/>
  <c r="BG211" i="4"/>
  <c r="BF211" i="4"/>
  <c r="AA211" i="4"/>
  <c r="Y211" i="4"/>
  <c r="W211" i="4"/>
  <c r="BK211" i="4"/>
  <c r="N211" i="4"/>
  <c r="BE211" i="4" s="1"/>
  <c r="BI210" i="4"/>
  <c r="BH210" i="4"/>
  <c r="BG210" i="4"/>
  <c r="BF210" i="4"/>
  <c r="AA210" i="4"/>
  <c r="Y210" i="4"/>
  <c r="W210" i="4"/>
  <c r="BK210" i="4"/>
  <c r="N210" i="4"/>
  <c r="BE210" i="4" s="1"/>
  <c r="BI209" i="4"/>
  <c r="BH209" i="4"/>
  <c r="BG209" i="4"/>
  <c r="BF209" i="4"/>
  <c r="AA209" i="4"/>
  <c r="Y209" i="4"/>
  <c r="W209" i="4"/>
  <c r="BK209" i="4"/>
  <c r="N209" i="4"/>
  <c r="BE209" i="4" s="1"/>
  <c r="BI208" i="4"/>
  <c r="BH208" i="4"/>
  <c r="BG208" i="4"/>
  <c r="BF208" i="4"/>
  <c r="AA208" i="4"/>
  <c r="Y208" i="4"/>
  <c r="W208" i="4"/>
  <c r="BK208" i="4"/>
  <c r="N208" i="4"/>
  <c r="BE208" i="4" s="1"/>
  <c r="BI207" i="4"/>
  <c r="BH207" i="4"/>
  <c r="BG207" i="4"/>
  <c r="BF207" i="4"/>
  <c r="AA207" i="4"/>
  <c r="AA206" i="4" s="1"/>
  <c r="Y207" i="4"/>
  <c r="Y206" i="4" s="1"/>
  <c r="W207" i="4"/>
  <c r="W206" i="4" s="1"/>
  <c r="BK207" i="4"/>
  <c r="N207" i="4"/>
  <c r="BE207" i="4" s="1"/>
  <c r="BI205" i="4"/>
  <c r="BH205" i="4"/>
  <c r="BG205" i="4"/>
  <c r="BF205" i="4"/>
  <c r="AA205" i="4"/>
  <c r="Y205" i="4"/>
  <c r="W205" i="4"/>
  <c r="BK205" i="4"/>
  <c r="N205" i="4"/>
  <c r="BE205" i="4" s="1"/>
  <c r="BI204" i="4"/>
  <c r="BH204" i="4"/>
  <c r="BG204" i="4"/>
  <c r="BF204" i="4"/>
  <c r="BE204" i="4"/>
  <c r="AA204" i="4"/>
  <c r="Y204" i="4"/>
  <c r="W204" i="4"/>
  <c r="BK204" i="4"/>
  <c r="N204" i="4"/>
  <c r="BI203" i="4"/>
  <c r="BH203" i="4"/>
  <c r="BG203" i="4"/>
  <c r="BF203" i="4"/>
  <c r="AA203" i="4"/>
  <c r="Y203" i="4"/>
  <c r="W203" i="4"/>
  <c r="BK203" i="4"/>
  <c r="N203" i="4"/>
  <c r="BE203" i="4" s="1"/>
  <c r="BI202" i="4"/>
  <c r="BH202" i="4"/>
  <c r="BG202" i="4"/>
  <c r="BF202" i="4"/>
  <c r="AA202" i="4"/>
  <c r="Y202" i="4"/>
  <c r="W202" i="4"/>
  <c r="BK202" i="4"/>
  <c r="N202" i="4"/>
  <c r="BE202" i="4" s="1"/>
  <c r="BI201" i="4"/>
  <c r="BH201" i="4"/>
  <c r="BG201" i="4"/>
  <c r="BF201" i="4"/>
  <c r="AA201" i="4"/>
  <c r="AA200" i="4" s="1"/>
  <c r="Y201" i="4"/>
  <c r="Y200" i="4" s="1"/>
  <c r="W201" i="4"/>
  <c r="W200" i="4" s="1"/>
  <c r="BK201" i="4"/>
  <c r="N201" i="4"/>
  <c r="BE201" i="4" s="1"/>
  <c r="BI199" i="4"/>
  <c r="BH199" i="4"/>
  <c r="BG199" i="4"/>
  <c r="BF199" i="4"/>
  <c r="AA199" i="4"/>
  <c r="Y199" i="4"/>
  <c r="W199" i="4"/>
  <c r="BK199" i="4"/>
  <c r="N199" i="4"/>
  <c r="BE199" i="4" s="1"/>
  <c r="BI198" i="4"/>
  <c r="BH198" i="4"/>
  <c r="BG198" i="4"/>
  <c r="BF198" i="4"/>
  <c r="AA198" i="4"/>
  <c r="Y198" i="4"/>
  <c r="W198" i="4"/>
  <c r="BK198" i="4"/>
  <c r="N198" i="4"/>
  <c r="BE198" i="4" s="1"/>
  <c r="BI197" i="4"/>
  <c r="BH197" i="4"/>
  <c r="BG197" i="4"/>
  <c r="BF197" i="4"/>
  <c r="AA197" i="4"/>
  <c r="Y197" i="4"/>
  <c r="W197" i="4"/>
  <c r="BK197" i="4"/>
  <c r="N197" i="4"/>
  <c r="BE197" i="4" s="1"/>
  <c r="BI196" i="4"/>
  <c r="BH196" i="4"/>
  <c r="BG196" i="4"/>
  <c r="BF196" i="4"/>
  <c r="AA196" i="4"/>
  <c r="Y196" i="4"/>
  <c r="W196" i="4"/>
  <c r="BK196" i="4"/>
  <c r="N196" i="4"/>
  <c r="BE196" i="4" s="1"/>
  <c r="BI195" i="4"/>
  <c r="BH195" i="4"/>
  <c r="BG195" i="4"/>
  <c r="BF195" i="4"/>
  <c r="AA195" i="4"/>
  <c r="Y195" i="4"/>
  <c r="W195" i="4"/>
  <c r="BK195" i="4"/>
  <c r="N195" i="4"/>
  <c r="BE195" i="4" s="1"/>
  <c r="BI194" i="4"/>
  <c r="BH194" i="4"/>
  <c r="BG194" i="4"/>
  <c r="BF194" i="4"/>
  <c r="AA194" i="4"/>
  <c r="Y194" i="4"/>
  <c r="W194" i="4"/>
  <c r="BK194" i="4"/>
  <c r="N194" i="4"/>
  <c r="BE194" i="4" s="1"/>
  <c r="BI193" i="4"/>
  <c r="BH193" i="4"/>
  <c r="BG193" i="4"/>
  <c r="BF193" i="4"/>
  <c r="AA193" i="4"/>
  <c r="AA192" i="4" s="1"/>
  <c r="Y193" i="4"/>
  <c r="Y192" i="4" s="1"/>
  <c r="W193" i="4"/>
  <c r="W192" i="4" s="1"/>
  <c r="BK193" i="4"/>
  <c r="N193" i="4"/>
  <c r="BE193" i="4" s="1"/>
  <c r="BI191" i="4"/>
  <c r="BH191" i="4"/>
  <c r="BG191" i="4"/>
  <c r="BF191" i="4"/>
  <c r="AA191" i="4"/>
  <c r="Y191" i="4"/>
  <c r="W191" i="4"/>
  <c r="BK191" i="4"/>
  <c r="N191" i="4"/>
  <c r="BE191" i="4" s="1"/>
  <c r="BI190" i="4"/>
  <c r="BH190" i="4"/>
  <c r="BG190" i="4"/>
  <c r="BF190" i="4"/>
  <c r="BE190" i="4"/>
  <c r="AA190" i="4"/>
  <c r="Y190" i="4"/>
  <c r="W190" i="4"/>
  <c r="BK190" i="4"/>
  <c r="N190" i="4"/>
  <c r="BI189" i="4"/>
  <c r="BH189" i="4"/>
  <c r="BG189" i="4"/>
  <c r="BF189" i="4"/>
  <c r="AA189" i="4"/>
  <c r="Y189" i="4"/>
  <c r="W189" i="4"/>
  <c r="BK189" i="4"/>
  <c r="N189" i="4"/>
  <c r="BE189" i="4" s="1"/>
  <c r="BI188" i="4"/>
  <c r="BH188" i="4"/>
  <c r="BG188" i="4"/>
  <c r="BF188" i="4"/>
  <c r="AA188" i="4"/>
  <c r="AA187" i="4" s="1"/>
  <c r="Y188" i="4"/>
  <c r="Y187" i="4" s="1"/>
  <c r="W188" i="4"/>
  <c r="W187" i="4" s="1"/>
  <c r="BK188" i="4"/>
  <c r="N188" i="4"/>
  <c r="BE188" i="4" s="1"/>
  <c r="BI186" i="4"/>
  <c r="BH186" i="4"/>
  <c r="BG186" i="4"/>
  <c r="BF186" i="4"/>
  <c r="AA186" i="4"/>
  <c r="Y186" i="4"/>
  <c r="W186" i="4"/>
  <c r="BK186" i="4"/>
  <c r="N186" i="4"/>
  <c r="BE186" i="4" s="1"/>
  <c r="BI185" i="4"/>
  <c r="BH185" i="4"/>
  <c r="BG185" i="4"/>
  <c r="BF185" i="4"/>
  <c r="AA185" i="4"/>
  <c r="AA184" i="4" s="1"/>
  <c r="Y185" i="4"/>
  <c r="Y184" i="4" s="1"/>
  <c r="W185" i="4"/>
  <c r="W184" i="4" s="1"/>
  <c r="BK185" i="4"/>
  <c r="BK184" i="4" s="1"/>
  <c r="N184" i="4" s="1"/>
  <c r="N100" i="4" s="1"/>
  <c r="N185" i="4"/>
  <c r="BE185" i="4" s="1"/>
  <c r="BI183" i="4"/>
  <c r="BH183" i="4"/>
  <c r="BG183" i="4"/>
  <c r="BF183" i="4"/>
  <c r="BE183" i="4"/>
  <c r="AA183" i="4"/>
  <c r="Y183" i="4"/>
  <c r="W183" i="4"/>
  <c r="BK183" i="4"/>
  <c r="N183" i="4"/>
  <c r="BI182" i="4"/>
  <c r="BH182" i="4"/>
  <c r="BG182" i="4"/>
  <c r="BF182" i="4"/>
  <c r="AA182" i="4"/>
  <c r="Y182" i="4"/>
  <c r="W182" i="4"/>
  <c r="BK182" i="4"/>
  <c r="N182" i="4"/>
  <c r="BE182" i="4" s="1"/>
  <c r="BI181" i="4"/>
  <c r="BH181" i="4"/>
  <c r="BG181" i="4"/>
  <c r="BF181" i="4"/>
  <c r="AA181" i="4"/>
  <c r="Y181" i="4"/>
  <c r="W181" i="4"/>
  <c r="BK181" i="4"/>
  <c r="N181" i="4"/>
  <c r="BE181" i="4" s="1"/>
  <c r="BI180" i="4"/>
  <c r="BH180" i="4"/>
  <c r="BG180" i="4"/>
  <c r="BF180" i="4"/>
  <c r="BE180" i="4"/>
  <c r="AA180" i="4"/>
  <c r="Y180" i="4"/>
  <c r="W180" i="4"/>
  <c r="BK180" i="4"/>
  <c r="N180" i="4"/>
  <c r="BI179" i="4"/>
  <c r="BH179" i="4"/>
  <c r="BG179" i="4"/>
  <c r="BF179" i="4"/>
  <c r="BE179" i="4"/>
  <c r="AA179" i="4"/>
  <c r="Y179" i="4"/>
  <c r="W179" i="4"/>
  <c r="BK179" i="4"/>
  <c r="N179" i="4"/>
  <c r="BI178" i="4"/>
  <c r="BH178" i="4"/>
  <c r="BG178" i="4"/>
  <c r="BF178" i="4"/>
  <c r="AA178" i="4"/>
  <c r="Y178" i="4"/>
  <c r="W178" i="4"/>
  <c r="BK178" i="4"/>
  <c r="N178" i="4"/>
  <c r="BE178" i="4" s="1"/>
  <c r="BI177" i="4"/>
  <c r="BH177" i="4"/>
  <c r="BG177" i="4"/>
  <c r="BF177" i="4"/>
  <c r="AA177" i="4"/>
  <c r="Y177" i="4"/>
  <c r="W177" i="4"/>
  <c r="BK177" i="4"/>
  <c r="N177" i="4"/>
  <c r="BE177" i="4" s="1"/>
  <c r="BI176" i="4"/>
  <c r="BH176" i="4"/>
  <c r="BG176" i="4"/>
  <c r="BF176" i="4"/>
  <c r="AA176" i="4"/>
  <c r="Y176" i="4"/>
  <c r="W176" i="4"/>
  <c r="BK176" i="4"/>
  <c r="N176" i="4"/>
  <c r="BE176" i="4" s="1"/>
  <c r="BI175" i="4"/>
  <c r="BH175" i="4"/>
  <c r="BG175" i="4"/>
  <c r="BF175" i="4"/>
  <c r="BE175" i="4"/>
  <c r="AA175" i="4"/>
  <c r="AA174" i="4" s="1"/>
  <c r="Y175" i="4"/>
  <c r="Y174" i="4" s="1"/>
  <c r="W175" i="4"/>
  <c r="W174" i="4" s="1"/>
  <c r="BK175" i="4"/>
  <c r="N175" i="4"/>
  <c r="BI173" i="4"/>
  <c r="BH173" i="4"/>
  <c r="BG173" i="4"/>
  <c r="BF173" i="4"/>
  <c r="AA173" i="4"/>
  <c r="Y173" i="4"/>
  <c r="W173" i="4"/>
  <c r="BK173" i="4"/>
  <c r="N173" i="4"/>
  <c r="BE173" i="4" s="1"/>
  <c r="BI172" i="4"/>
  <c r="BH172" i="4"/>
  <c r="BG172" i="4"/>
  <c r="BF172" i="4"/>
  <c r="AA172" i="4"/>
  <c r="Y172" i="4"/>
  <c r="W172" i="4"/>
  <c r="BK172" i="4"/>
  <c r="N172" i="4"/>
  <c r="BE172" i="4" s="1"/>
  <c r="BI171" i="4"/>
  <c r="BH171" i="4"/>
  <c r="BG171" i="4"/>
  <c r="BF171" i="4"/>
  <c r="AA171" i="4"/>
  <c r="Y171" i="4"/>
  <c r="W171" i="4"/>
  <c r="BK171" i="4"/>
  <c r="N171" i="4"/>
  <c r="BE171" i="4" s="1"/>
  <c r="BI170" i="4"/>
  <c r="BH170" i="4"/>
  <c r="BG170" i="4"/>
  <c r="BF170" i="4"/>
  <c r="AA170" i="4"/>
  <c r="Y170" i="4"/>
  <c r="W170" i="4"/>
  <c r="BK170" i="4"/>
  <c r="N170" i="4"/>
  <c r="BE170" i="4" s="1"/>
  <c r="BI169" i="4"/>
  <c r="BH169" i="4"/>
  <c r="BG169" i="4"/>
  <c r="BF169" i="4"/>
  <c r="AA169" i="4"/>
  <c r="Y169" i="4"/>
  <c r="W169" i="4"/>
  <c r="BK169" i="4"/>
  <c r="N169" i="4"/>
  <c r="BE169" i="4" s="1"/>
  <c r="BI168" i="4"/>
  <c r="BH168" i="4"/>
  <c r="BG168" i="4"/>
  <c r="BF168" i="4"/>
  <c r="AA168" i="4"/>
  <c r="Y168" i="4"/>
  <c r="W168" i="4"/>
  <c r="BK168" i="4"/>
  <c r="N168" i="4"/>
  <c r="BE168" i="4" s="1"/>
  <c r="BI167" i="4"/>
  <c r="BH167" i="4"/>
  <c r="BG167" i="4"/>
  <c r="BF167" i="4"/>
  <c r="AA167" i="4"/>
  <c r="Y167" i="4"/>
  <c r="W167" i="4"/>
  <c r="BK167" i="4"/>
  <c r="N167" i="4"/>
  <c r="BE167" i="4" s="1"/>
  <c r="BI166" i="4"/>
  <c r="BH166" i="4"/>
  <c r="BG166" i="4"/>
  <c r="BF166" i="4"/>
  <c r="AA166" i="4"/>
  <c r="Y166" i="4"/>
  <c r="W166" i="4"/>
  <c r="BK166" i="4"/>
  <c r="N166" i="4"/>
  <c r="BE166" i="4" s="1"/>
  <c r="BI165" i="4"/>
  <c r="BH165" i="4"/>
  <c r="BG165" i="4"/>
  <c r="BF165" i="4"/>
  <c r="AA165" i="4"/>
  <c r="Y165" i="4"/>
  <c r="W165" i="4"/>
  <c r="BK165" i="4"/>
  <c r="N165" i="4"/>
  <c r="BE165" i="4" s="1"/>
  <c r="BI164" i="4"/>
  <c r="BH164" i="4"/>
  <c r="BG164" i="4"/>
  <c r="BF164" i="4"/>
  <c r="AA164" i="4"/>
  <c r="AA163" i="4" s="1"/>
  <c r="Y164" i="4"/>
  <c r="Y163" i="4" s="1"/>
  <c r="W164" i="4"/>
  <c r="W163" i="4" s="1"/>
  <c r="BK164" i="4"/>
  <c r="N164" i="4"/>
  <c r="BE164" i="4" s="1"/>
  <c r="BI162" i="4"/>
  <c r="BH162" i="4"/>
  <c r="BG162" i="4"/>
  <c r="BF162" i="4"/>
  <c r="AA162" i="4"/>
  <c r="Y162" i="4"/>
  <c r="W162" i="4"/>
  <c r="BK162" i="4"/>
  <c r="N162" i="4"/>
  <c r="BE162" i="4" s="1"/>
  <c r="BI161" i="4"/>
  <c r="BH161" i="4"/>
  <c r="BG161" i="4"/>
  <c r="BF161" i="4"/>
  <c r="AA161" i="4"/>
  <c r="AA160" i="4" s="1"/>
  <c r="Y161" i="4"/>
  <c r="Y160" i="4" s="1"/>
  <c r="W161" i="4"/>
  <c r="W160" i="4" s="1"/>
  <c r="BK161" i="4"/>
  <c r="BK160" i="4" s="1"/>
  <c r="N160" i="4" s="1"/>
  <c r="N97" i="4" s="1"/>
  <c r="N161" i="4"/>
  <c r="BE161" i="4" s="1"/>
  <c r="BI159" i="4"/>
  <c r="BH159" i="4"/>
  <c r="BG159" i="4"/>
  <c r="BF159" i="4"/>
  <c r="AA159" i="4"/>
  <c r="Y159" i="4"/>
  <c r="W159" i="4"/>
  <c r="BK159" i="4"/>
  <c r="N159" i="4"/>
  <c r="BE159" i="4" s="1"/>
  <c r="BI158" i="4"/>
  <c r="BH158" i="4"/>
  <c r="BG158" i="4"/>
  <c r="BF158" i="4"/>
  <c r="AA158" i="4"/>
  <c r="Y158" i="4"/>
  <c r="W158" i="4"/>
  <c r="BK158" i="4"/>
  <c r="N158" i="4"/>
  <c r="BE158" i="4" s="1"/>
  <c r="BI157" i="4"/>
  <c r="BH157" i="4"/>
  <c r="BG157" i="4"/>
  <c r="BF157" i="4"/>
  <c r="AA157" i="4"/>
  <c r="Y157" i="4"/>
  <c r="W157" i="4"/>
  <c r="BK157" i="4"/>
  <c r="N157" i="4"/>
  <c r="BE157" i="4" s="1"/>
  <c r="BI156" i="4"/>
  <c r="BH156" i="4"/>
  <c r="BG156" i="4"/>
  <c r="BF156" i="4"/>
  <c r="AA156" i="4"/>
  <c r="Y156" i="4"/>
  <c r="W156" i="4"/>
  <c r="BK156" i="4"/>
  <c r="N156" i="4"/>
  <c r="BE156" i="4" s="1"/>
  <c r="BI155" i="4"/>
  <c r="BH155" i="4"/>
  <c r="BG155" i="4"/>
  <c r="BF155" i="4"/>
  <c r="AA155" i="4"/>
  <c r="AA154" i="4" s="1"/>
  <c r="AA153" i="4" s="1"/>
  <c r="Y155" i="4"/>
  <c r="Y154" i="4" s="1"/>
  <c r="W155" i="4"/>
  <c r="W154" i="4" s="1"/>
  <c r="BK155" i="4"/>
  <c r="BK154" i="4" s="1"/>
  <c r="N155" i="4"/>
  <c r="BE155" i="4" s="1"/>
  <c r="BI152" i="4"/>
  <c r="BH152" i="4"/>
  <c r="BG152" i="4"/>
  <c r="BF152" i="4"/>
  <c r="AA152" i="4"/>
  <c r="AA151" i="4" s="1"/>
  <c r="Y152" i="4"/>
  <c r="Y151" i="4" s="1"/>
  <c r="W152" i="4"/>
  <c r="W151" i="4" s="1"/>
  <c r="BK152" i="4"/>
  <c r="BK151" i="4" s="1"/>
  <c r="N151" i="4" s="1"/>
  <c r="N94" i="4" s="1"/>
  <c r="N152" i="4"/>
  <c r="BE152" i="4" s="1"/>
  <c r="BI150" i="4"/>
  <c r="BH150" i="4"/>
  <c r="BG150" i="4"/>
  <c r="BF150" i="4"/>
  <c r="AA150" i="4"/>
  <c r="Y150" i="4"/>
  <c r="W150" i="4"/>
  <c r="BK150" i="4"/>
  <c r="N150" i="4"/>
  <c r="BE150" i="4" s="1"/>
  <c r="BI149" i="4"/>
  <c r="BH149" i="4"/>
  <c r="BG149" i="4"/>
  <c r="BF149" i="4"/>
  <c r="BE149" i="4"/>
  <c r="AA149" i="4"/>
  <c r="Y149" i="4"/>
  <c r="W149" i="4"/>
  <c r="BK149" i="4"/>
  <c r="N149" i="4"/>
  <c r="BI148" i="4"/>
  <c r="BH148" i="4"/>
  <c r="BG148" i="4"/>
  <c r="BF148" i="4"/>
  <c r="AA148" i="4"/>
  <c r="Y148" i="4"/>
  <c r="W148" i="4"/>
  <c r="BK148" i="4"/>
  <c r="N148" i="4"/>
  <c r="BE148" i="4" s="1"/>
  <c r="BI147" i="4"/>
  <c r="BH147" i="4"/>
  <c r="BG147" i="4"/>
  <c r="BF147" i="4"/>
  <c r="AA147" i="4"/>
  <c r="AA146" i="4" s="1"/>
  <c r="Y147" i="4"/>
  <c r="Y146" i="4" s="1"/>
  <c r="W147" i="4"/>
  <c r="W146" i="4" s="1"/>
  <c r="BK147" i="4"/>
  <c r="N147" i="4"/>
  <c r="BE147" i="4" s="1"/>
  <c r="BI145" i="4"/>
  <c r="BH145" i="4"/>
  <c r="BG145" i="4"/>
  <c r="BF145" i="4"/>
  <c r="AA145" i="4"/>
  <c r="Y145" i="4"/>
  <c r="W145" i="4"/>
  <c r="BK145" i="4"/>
  <c r="N145" i="4"/>
  <c r="BE145" i="4" s="1"/>
  <c r="BI144" i="4"/>
  <c r="BH144" i="4"/>
  <c r="BG144" i="4"/>
  <c r="BF144" i="4"/>
  <c r="AA144" i="4"/>
  <c r="Y144" i="4"/>
  <c r="W144" i="4"/>
  <c r="BK144" i="4"/>
  <c r="N144" i="4"/>
  <c r="BE144" i="4" s="1"/>
  <c r="BI143" i="4"/>
  <c r="BH143" i="4"/>
  <c r="BG143" i="4"/>
  <c r="BF143" i="4"/>
  <c r="AA143" i="4"/>
  <c r="Y143" i="4"/>
  <c r="W143" i="4"/>
  <c r="BK143" i="4"/>
  <c r="N143" i="4"/>
  <c r="BE143" i="4" s="1"/>
  <c r="BI142" i="4"/>
  <c r="BH142" i="4"/>
  <c r="BG142" i="4"/>
  <c r="BF142" i="4"/>
  <c r="AA142" i="4"/>
  <c r="Y142" i="4"/>
  <c r="W142" i="4"/>
  <c r="BK142" i="4"/>
  <c r="N142" i="4"/>
  <c r="BE142" i="4" s="1"/>
  <c r="BI141" i="4"/>
  <c r="BH141" i="4"/>
  <c r="BG141" i="4"/>
  <c r="BF141" i="4"/>
  <c r="AA141" i="4"/>
  <c r="AA140" i="4" s="1"/>
  <c r="Y141" i="4"/>
  <c r="Y140" i="4" s="1"/>
  <c r="W141" i="4"/>
  <c r="W140" i="4" s="1"/>
  <c r="BK141" i="4"/>
  <c r="N141" i="4"/>
  <c r="BE141" i="4" s="1"/>
  <c r="BI139" i="4"/>
  <c r="BH139" i="4"/>
  <c r="BG139" i="4"/>
  <c r="BF139" i="4"/>
  <c r="AA139" i="4"/>
  <c r="Y139" i="4"/>
  <c r="W139" i="4"/>
  <c r="BK139" i="4"/>
  <c r="N139" i="4"/>
  <c r="BE139" i="4" s="1"/>
  <c r="BI138" i="4"/>
  <c r="BH138" i="4"/>
  <c r="BG138" i="4"/>
  <c r="BF138" i="4"/>
  <c r="AA138" i="4"/>
  <c r="Y138" i="4"/>
  <c r="W138" i="4"/>
  <c r="BK138" i="4"/>
  <c r="N138" i="4"/>
  <c r="BE138" i="4" s="1"/>
  <c r="BI137" i="4"/>
  <c r="BH137" i="4"/>
  <c r="BG137" i="4"/>
  <c r="BF137" i="4"/>
  <c r="BE137" i="4"/>
  <c r="AA137" i="4"/>
  <c r="Y137" i="4"/>
  <c r="W137" i="4"/>
  <c r="BK137" i="4"/>
  <c r="N137" i="4"/>
  <c r="BI136" i="4"/>
  <c r="BH136" i="4"/>
  <c r="BG136" i="4"/>
  <c r="BF136" i="4"/>
  <c r="BE136" i="4"/>
  <c r="AA136" i="4"/>
  <c r="AA135" i="4" s="1"/>
  <c r="Y136" i="4"/>
  <c r="Y135" i="4" s="1"/>
  <c r="W136" i="4"/>
  <c r="W135" i="4" s="1"/>
  <c r="BK136" i="4"/>
  <c r="N136" i="4"/>
  <c r="BI134" i="4"/>
  <c r="BH134" i="4"/>
  <c r="BG134" i="4"/>
  <c r="BF134" i="4"/>
  <c r="AA134" i="4"/>
  <c r="AA133" i="4" s="1"/>
  <c r="Y134" i="4"/>
  <c r="Y133" i="4" s="1"/>
  <c r="Y132" i="4" s="1"/>
  <c r="W134" i="4"/>
  <c r="W133" i="4" s="1"/>
  <c r="BK134" i="4"/>
  <c r="BK133" i="4" s="1"/>
  <c r="N134" i="4"/>
  <c r="BE134" i="4" s="1"/>
  <c r="F127" i="4"/>
  <c r="F125" i="4"/>
  <c r="F123" i="4"/>
  <c r="N109" i="4"/>
  <c r="BI112" i="4"/>
  <c r="BH112" i="4"/>
  <c r="BG112" i="4"/>
  <c r="BF112" i="4"/>
  <c r="BE112" i="4"/>
  <c r="BI111" i="4"/>
  <c r="BH111" i="4"/>
  <c r="BG111" i="4"/>
  <c r="BF111" i="4"/>
  <c r="BE111" i="4"/>
  <c r="BI110" i="4"/>
  <c r="BH110" i="4"/>
  <c r="BG110" i="4"/>
  <c r="BF110" i="4"/>
  <c r="BE110" i="4"/>
  <c r="M28" i="4"/>
  <c r="AS90" i="1" s="1"/>
  <c r="M83" i="4"/>
  <c r="F83" i="4"/>
  <c r="M81" i="4"/>
  <c r="F81" i="4"/>
  <c r="F79" i="4"/>
  <c r="O21" i="4"/>
  <c r="E21" i="4"/>
  <c r="M84" i="4" s="1"/>
  <c r="O20" i="4"/>
  <c r="O18" i="4"/>
  <c r="E18" i="4"/>
  <c r="M127" i="4" s="1"/>
  <c r="O17" i="4"/>
  <c r="O15" i="4"/>
  <c r="E15" i="4"/>
  <c r="F128" i="4" s="1"/>
  <c r="O14" i="4"/>
  <c r="O9" i="4"/>
  <c r="M125" i="4" s="1"/>
  <c r="F6" i="4"/>
  <c r="F78" i="4" s="1"/>
  <c r="AY89" i="1"/>
  <c r="AX89" i="1"/>
  <c r="BI207" i="3"/>
  <c r="BH207" i="3"/>
  <c r="BG207" i="3"/>
  <c r="BF207" i="3"/>
  <c r="AA207" i="3"/>
  <c r="Y207" i="3"/>
  <c r="W207" i="3"/>
  <c r="BK207" i="3"/>
  <c r="N207" i="3"/>
  <c r="BE207" i="3" s="1"/>
  <c r="BI206" i="3"/>
  <c r="BH206" i="3"/>
  <c r="BG206" i="3"/>
  <c r="BF206" i="3"/>
  <c r="AA206" i="3"/>
  <c r="Y206" i="3"/>
  <c r="W206" i="3"/>
  <c r="BK206" i="3"/>
  <c r="N206" i="3"/>
  <c r="BE206" i="3" s="1"/>
  <c r="BI205" i="3"/>
  <c r="BH205" i="3"/>
  <c r="BG205" i="3"/>
  <c r="BF205" i="3"/>
  <c r="AA205" i="3"/>
  <c r="Y205" i="3"/>
  <c r="W205" i="3"/>
  <c r="BK205" i="3"/>
  <c r="N205" i="3"/>
  <c r="BE205" i="3" s="1"/>
  <c r="BI204" i="3"/>
  <c r="BH204" i="3"/>
  <c r="BG204" i="3"/>
  <c r="BF204" i="3"/>
  <c r="AA204" i="3"/>
  <c r="Y204" i="3"/>
  <c r="W204" i="3"/>
  <c r="BK204" i="3"/>
  <c r="N204" i="3"/>
  <c r="BE204" i="3" s="1"/>
  <c r="BI203" i="3"/>
  <c r="BH203" i="3"/>
  <c r="BG203" i="3"/>
  <c r="BF203" i="3"/>
  <c r="AA203" i="3"/>
  <c r="Y203" i="3"/>
  <c r="W203" i="3"/>
  <c r="BK203" i="3"/>
  <c r="N203" i="3"/>
  <c r="BE203" i="3" s="1"/>
  <c r="BI202" i="3"/>
  <c r="BH202" i="3"/>
  <c r="BG202" i="3"/>
  <c r="BF202" i="3"/>
  <c r="AA202" i="3"/>
  <c r="AA201" i="3" s="1"/>
  <c r="Y202" i="3"/>
  <c r="Y201" i="3" s="1"/>
  <c r="W202" i="3"/>
  <c r="W201" i="3" s="1"/>
  <c r="BK202" i="3"/>
  <c r="N202" i="3"/>
  <c r="BE202" i="3" s="1"/>
  <c r="BI200" i="3"/>
  <c r="BH200" i="3"/>
  <c r="BG200" i="3"/>
  <c r="BF200" i="3"/>
  <c r="AA200" i="3"/>
  <c r="Y200" i="3"/>
  <c r="W200" i="3"/>
  <c r="BK200" i="3"/>
  <c r="N200" i="3"/>
  <c r="BE200" i="3" s="1"/>
  <c r="BI199" i="3"/>
  <c r="BH199" i="3"/>
  <c r="BG199" i="3"/>
  <c r="BF199" i="3"/>
  <c r="AA199" i="3"/>
  <c r="Y199" i="3"/>
  <c r="W199" i="3"/>
  <c r="BK199" i="3"/>
  <c r="N199" i="3"/>
  <c r="BE199" i="3" s="1"/>
  <c r="BI198" i="3"/>
  <c r="BH198" i="3"/>
  <c r="BG198" i="3"/>
  <c r="BF198" i="3"/>
  <c r="AA198" i="3"/>
  <c r="Y198" i="3"/>
  <c r="W198" i="3"/>
  <c r="BK198" i="3"/>
  <c r="N198" i="3"/>
  <c r="BE198" i="3" s="1"/>
  <c r="BI197" i="3"/>
  <c r="BH197" i="3"/>
  <c r="BG197" i="3"/>
  <c r="BF197" i="3"/>
  <c r="AA197" i="3"/>
  <c r="Y197" i="3"/>
  <c r="W197" i="3"/>
  <c r="BK197" i="3"/>
  <c r="N197" i="3"/>
  <c r="BE197" i="3" s="1"/>
  <c r="BI196" i="3"/>
  <c r="BH196" i="3"/>
  <c r="BG196" i="3"/>
  <c r="BF196" i="3"/>
  <c r="AA196" i="3"/>
  <c r="Y196" i="3"/>
  <c r="W196" i="3"/>
  <c r="BK196" i="3"/>
  <c r="N196" i="3"/>
  <c r="BE196" i="3" s="1"/>
  <c r="BI195" i="3"/>
  <c r="BH195" i="3"/>
  <c r="BG195" i="3"/>
  <c r="BF195" i="3"/>
  <c r="AA195" i="3"/>
  <c r="AA194" i="3" s="1"/>
  <c r="Y195" i="3"/>
  <c r="Y194" i="3" s="1"/>
  <c r="W195" i="3"/>
  <c r="W194" i="3" s="1"/>
  <c r="BK195" i="3"/>
  <c r="BK194" i="3" s="1"/>
  <c r="N194" i="3" s="1"/>
  <c r="N103" i="3" s="1"/>
  <c r="N195" i="3"/>
  <c r="BE195" i="3" s="1"/>
  <c r="BI193" i="3"/>
  <c r="BH193" i="3"/>
  <c r="BG193" i="3"/>
  <c r="BF193" i="3"/>
  <c r="AA193" i="3"/>
  <c r="Y193" i="3"/>
  <c r="W193" i="3"/>
  <c r="BK193" i="3"/>
  <c r="N193" i="3"/>
  <c r="BE193" i="3" s="1"/>
  <c r="BI192" i="3"/>
  <c r="BH192" i="3"/>
  <c r="BG192" i="3"/>
  <c r="BF192" i="3"/>
  <c r="AA192" i="3"/>
  <c r="Y192" i="3"/>
  <c r="W192" i="3"/>
  <c r="BK192" i="3"/>
  <c r="N192" i="3"/>
  <c r="BE192" i="3" s="1"/>
  <c r="BI191" i="3"/>
  <c r="BH191" i="3"/>
  <c r="BG191" i="3"/>
  <c r="BF191" i="3"/>
  <c r="AA191" i="3"/>
  <c r="Y191" i="3"/>
  <c r="W191" i="3"/>
  <c r="BK191" i="3"/>
  <c r="N191" i="3"/>
  <c r="BE191" i="3" s="1"/>
  <c r="BI190" i="3"/>
  <c r="BH190" i="3"/>
  <c r="BG190" i="3"/>
  <c r="BF190" i="3"/>
  <c r="BE190" i="3"/>
  <c r="AA190" i="3"/>
  <c r="Y190" i="3"/>
  <c r="W190" i="3"/>
  <c r="BK190" i="3"/>
  <c r="N190" i="3"/>
  <c r="BI189" i="3"/>
  <c r="BH189" i="3"/>
  <c r="BG189" i="3"/>
  <c r="BF189" i="3"/>
  <c r="AA189" i="3"/>
  <c r="Y189" i="3"/>
  <c r="W189" i="3"/>
  <c r="BK189" i="3"/>
  <c r="N189" i="3"/>
  <c r="BE189" i="3" s="1"/>
  <c r="BI188" i="3"/>
  <c r="BH188" i="3"/>
  <c r="BG188" i="3"/>
  <c r="BF188" i="3"/>
  <c r="AA188" i="3"/>
  <c r="Y188" i="3"/>
  <c r="W188" i="3"/>
  <c r="BK188" i="3"/>
  <c r="N188" i="3"/>
  <c r="BE188" i="3" s="1"/>
  <c r="BI187" i="3"/>
  <c r="BH187" i="3"/>
  <c r="BG187" i="3"/>
  <c r="BF187" i="3"/>
  <c r="AA187" i="3"/>
  <c r="AA186" i="3" s="1"/>
  <c r="Y187" i="3"/>
  <c r="Y186" i="3" s="1"/>
  <c r="W187" i="3"/>
  <c r="W186" i="3" s="1"/>
  <c r="BK187" i="3"/>
  <c r="N187" i="3"/>
  <c r="BE187" i="3" s="1"/>
  <c r="BI185" i="3"/>
  <c r="BH185" i="3"/>
  <c r="BG185" i="3"/>
  <c r="BF185" i="3"/>
  <c r="AA185" i="3"/>
  <c r="Y185" i="3"/>
  <c r="W185" i="3"/>
  <c r="BK185" i="3"/>
  <c r="N185" i="3"/>
  <c r="BE185" i="3" s="1"/>
  <c r="BI184" i="3"/>
  <c r="BH184" i="3"/>
  <c r="BG184" i="3"/>
  <c r="BF184" i="3"/>
  <c r="AA184" i="3"/>
  <c r="Y184" i="3"/>
  <c r="W184" i="3"/>
  <c r="BK184" i="3"/>
  <c r="N184" i="3"/>
  <c r="BE184" i="3" s="1"/>
  <c r="BI183" i="3"/>
  <c r="BH183" i="3"/>
  <c r="BG183" i="3"/>
  <c r="BF183" i="3"/>
  <c r="AA183" i="3"/>
  <c r="Y183" i="3"/>
  <c r="W183" i="3"/>
  <c r="BK183" i="3"/>
  <c r="N183" i="3"/>
  <c r="BE183" i="3" s="1"/>
  <c r="BI182" i="3"/>
  <c r="BH182" i="3"/>
  <c r="BG182" i="3"/>
  <c r="BF182" i="3"/>
  <c r="AA182" i="3"/>
  <c r="Y182" i="3"/>
  <c r="W182" i="3"/>
  <c r="BK182" i="3"/>
  <c r="N182" i="3"/>
  <c r="BE182" i="3" s="1"/>
  <c r="BI181" i="3"/>
  <c r="BH181" i="3"/>
  <c r="BG181" i="3"/>
  <c r="BF181" i="3"/>
  <c r="AA181" i="3"/>
  <c r="Y181" i="3"/>
  <c r="W181" i="3"/>
  <c r="BK181" i="3"/>
  <c r="N181" i="3"/>
  <c r="BE181" i="3" s="1"/>
  <c r="BI180" i="3"/>
  <c r="BH180" i="3"/>
  <c r="BG180" i="3"/>
  <c r="BF180" i="3"/>
  <c r="AA180" i="3"/>
  <c r="Y180" i="3"/>
  <c r="W180" i="3"/>
  <c r="BK180" i="3"/>
  <c r="N180" i="3"/>
  <c r="BE180" i="3" s="1"/>
  <c r="BI179" i="3"/>
  <c r="BH179" i="3"/>
  <c r="BG179" i="3"/>
  <c r="BF179" i="3"/>
  <c r="AA179" i="3"/>
  <c r="Y179" i="3"/>
  <c r="W179" i="3"/>
  <c r="BK179" i="3"/>
  <c r="N179" i="3"/>
  <c r="BE179" i="3" s="1"/>
  <c r="BI178" i="3"/>
  <c r="BH178" i="3"/>
  <c r="BG178" i="3"/>
  <c r="BF178" i="3"/>
  <c r="AA178" i="3"/>
  <c r="Y178" i="3"/>
  <c r="W178" i="3"/>
  <c r="BK178" i="3"/>
  <c r="N178" i="3"/>
  <c r="BE178" i="3" s="1"/>
  <c r="BI177" i="3"/>
  <c r="BH177" i="3"/>
  <c r="BG177" i="3"/>
  <c r="BF177" i="3"/>
  <c r="AA177" i="3"/>
  <c r="AA176" i="3" s="1"/>
  <c r="Y177" i="3"/>
  <c r="Y176" i="3" s="1"/>
  <c r="W177" i="3"/>
  <c r="W176" i="3" s="1"/>
  <c r="BK177" i="3"/>
  <c r="N177" i="3"/>
  <c r="BE177" i="3" s="1"/>
  <c r="BI175" i="3"/>
  <c r="BH175" i="3"/>
  <c r="BG175" i="3"/>
  <c r="BF175" i="3"/>
  <c r="AA175" i="3"/>
  <c r="Y175" i="3"/>
  <c r="W175" i="3"/>
  <c r="BK175" i="3"/>
  <c r="N175" i="3"/>
  <c r="BE175" i="3" s="1"/>
  <c r="BI174" i="3"/>
  <c r="BH174" i="3"/>
  <c r="BG174" i="3"/>
  <c r="BF174" i="3"/>
  <c r="AA174" i="3"/>
  <c r="Y174" i="3"/>
  <c r="W174" i="3"/>
  <c r="BK174" i="3"/>
  <c r="N174" i="3"/>
  <c r="BE174" i="3" s="1"/>
  <c r="BI173" i="3"/>
  <c r="BH173" i="3"/>
  <c r="BG173" i="3"/>
  <c r="BF173" i="3"/>
  <c r="AA173" i="3"/>
  <c r="Y173" i="3"/>
  <c r="W173" i="3"/>
  <c r="BK173" i="3"/>
  <c r="N173" i="3"/>
  <c r="BE173" i="3" s="1"/>
  <c r="BI172" i="3"/>
  <c r="BH172" i="3"/>
  <c r="BG172" i="3"/>
  <c r="BF172" i="3"/>
  <c r="AA172" i="3"/>
  <c r="Y172" i="3"/>
  <c r="W172" i="3"/>
  <c r="BK172" i="3"/>
  <c r="N172" i="3"/>
  <c r="BE172" i="3" s="1"/>
  <c r="BI171" i="3"/>
  <c r="BH171" i="3"/>
  <c r="BG171" i="3"/>
  <c r="BF171" i="3"/>
  <c r="AA171" i="3"/>
  <c r="AA170" i="3" s="1"/>
  <c r="Y171" i="3"/>
  <c r="Y170" i="3" s="1"/>
  <c r="W171" i="3"/>
  <c r="W170" i="3" s="1"/>
  <c r="BK171" i="3"/>
  <c r="N171" i="3"/>
  <c r="BE171" i="3" s="1"/>
  <c r="BI169" i="3"/>
  <c r="BH169" i="3"/>
  <c r="BG169" i="3"/>
  <c r="BF169" i="3"/>
  <c r="AA169" i="3"/>
  <c r="Y169" i="3"/>
  <c r="W169" i="3"/>
  <c r="BK169" i="3"/>
  <c r="N169" i="3"/>
  <c r="BE169" i="3" s="1"/>
  <c r="BI168" i="3"/>
  <c r="BH168" i="3"/>
  <c r="BG168" i="3"/>
  <c r="BF168" i="3"/>
  <c r="AA168" i="3"/>
  <c r="Y168" i="3"/>
  <c r="W168" i="3"/>
  <c r="BK168" i="3"/>
  <c r="N168" i="3"/>
  <c r="BE168" i="3" s="1"/>
  <c r="BI167" i="3"/>
  <c r="BH167" i="3"/>
  <c r="BG167" i="3"/>
  <c r="BF167" i="3"/>
  <c r="AA167" i="3"/>
  <c r="Y167" i="3"/>
  <c r="W167" i="3"/>
  <c r="BK167" i="3"/>
  <c r="N167" i="3"/>
  <c r="BE167" i="3" s="1"/>
  <c r="BI166" i="3"/>
  <c r="BH166" i="3"/>
  <c r="BG166" i="3"/>
  <c r="BF166" i="3"/>
  <c r="AA166" i="3"/>
  <c r="Y166" i="3"/>
  <c r="W166" i="3"/>
  <c r="BK166" i="3"/>
  <c r="N166" i="3"/>
  <c r="BE166" i="3" s="1"/>
  <c r="BI165" i="3"/>
  <c r="BH165" i="3"/>
  <c r="BG165" i="3"/>
  <c r="BF165" i="3"/>
  <c r="AA165" i="3"/>
  <c r="Y165" i="3"/>
  <c r="W165" i="3"/>
  <c r="BK165" i="3"/>
  <c r="N165" i="3"/>
  <c r="BE165" i="3" s="1"/>
  <c r="BI164" i="3"/>
  <c r="BH164" i="3"/>
  <c r="BG164" i="3"/>
  <c r="BF164" i="3"/>
  <c r="AA164" i="3"/>
  <c r="Y164" i="3"/>
  <c r="W164" i="3"/>
  <c r="BK164" i="3"/>
  <c r="N164" i="3"/>
  <c r="BE164" i="3" s="1"/>
  <c r="BI163" i="3"/>
  <c r="BH163" i="3"/>
  <c r="BG163" i="3"/>
  <c r="BF163" i="3"/>
  <c r="AA163" i="3"/>
  <c r="AA162" i="3" s="1"/>
  <c r="Y163" i="3"/>
  <c r="Y162" i="3" s="1"/>
  <c r="W163" i="3"/>
  <c r="W162" i="3" s="1"/>
  <c r="BK163" i="3"/>
  <c r="N163" i="3"/>
  <c r="BE163" i="3" s="1"/>
  <c r="BI161" i="3"/>
  <c r="BH161" i="3"/>
  <c r="BG161" i="3"/>
  <c r="BF161" i="3"/>
  <c r="BE161" i="3"/>
  <c r="AA161" i="3"/>
  <c r="Y161" i="3"/>
  <c r="W161" i="3"/>
  <c r="BK161" i="3"/>
  <c r="N161" i="3"/>
  <c r="BI160" i="3"/>
  <c r="BH160" i="3"/>
  <c r="BG160" i="3"/>
  <c r="BF160" i="3"/>
  <c r="AA160" i="3"/>
  <c r="Y160" i="3"/>
  <c r="W160" i="3"/>
  <c r="BK160" i="3"/>
  <c r="N160" i="3"/>
  <c r="BE160" i="3" s="1"/>
  <c r="BI159" i="3"/>
  <c r="BH159" i="3"/>
  <c r="BG159" i="3"/>
  <c r="BF159" i="3"/>
  <c r="AA159" i="3"/>
  <c r="Y159" i="3"/>
  <c r="W159" i="3"/>
  <c r="BK159" i="3"/>
  <c r="N159" i="3"/>
  <c r="BE159" i="3" s="1"/>
  <c r="BI158" i="3"/>
  <c r="BH158" i="3"/>
  <c r="BG158" i="3"/>
  <c r="BF158" i="3"/>
  <c r="AA158" i="3"/>
  <c r="AA157" i="3" s="1"/>
  <c r="Y158" i="3"/>
  <c r="Y157" i="3" s="1"/>
  <c r="W158" i="3"/>
  <c r="W157" i="3" s="1"/>
  <c r="BK158" i="3"/>
  <c r="N158" i="3"/>
  <c r="BE158" i="3" s="1"/>
  <c r="BI156" i="3"/>
  <c r="BH156" i="3"/>
  <c r="BG156" i="3"/>
  <c r="BF156" i="3"/>
  <c r="AA156" i="3"/>
  <c r="Y156" i="3"/>
  <c r="W156" i="3"/>
  <c r="BK156" i="3"/>
  <c r="N156" i="3"/>
  <c r="BE156" i="3" s="1"/>
  <c r="BI155" i="3"/>
  <c r="BH155" i="3"/>
  <c r="BG155" i="3"/>
  <c r="BF155" i="3"/>
  <c r="AA155" i="3"/>
  <c r="AA154" i="3" s="1"/>
  <c r="Y155" i="3"/>
  <c r="Y154" i="3" s="1"/>
  <c r="W155" i="3"/>
  <c r="W154" i="3" s="1"/>
  <c r="BK155" i="3"/>
  <c r="BK154" i="3" s="1"/>
  <c r="N154" i="3" s="1"/>
  <c r="N97" i="3" s="1"/>
  <c r="N155" i="3"/>
  <c r="BE155" i="3" s="1"/>
  <c r="BI153" i="3"/>
  <c r="BH153" i="3"/>
  <c r="BG153" i="3"/>
  <c r="BF153" i="3"/>
  <c r="AA153" i="3"/>
  <c r="Y153" i="3"/>
  <c r="W153" i="3"/>
  <c r="BK153" i="3"/>
  <c r="N153" i="3"/>
  <c r="BE153" i="3" s="1"/>
  <c r="BI152" i="3"/>
  <c r="BH152" i="3"/>
  <c r="BG152" i="3"/>
  <c r="BF152" i="3"/>
  <c r="AA152" i="3"/>
  <c r="Y152" i="3"/>
  <c r="W152" i="3"/>
  <c r="BK152" i="3"/>
  <c r="N152" i="3"/>
  <c r="BE152" i="3" s="1"/>
  <c r="BI151" i="3"/>
  <c r="BH151" i="3"/>
  <c r="BG151" i="3"/>
  <c r="BF151" i="3"/>
  <c r="AA151" i="3"/>
  <c r="Y151" i="3"/>
  <c r="W151" i="3"/>
  <c r="BK151" i="3"/>
  <c r="N151" i="3"/>
  <c r="BE151" i="3" s="1"/>
  <c r="BI150" i="3"/>
  <c r="BH150" i="3"/>
  <c r="BG150" i="3"/>
  <c r="BF150" i="3"/>
  <c r="AA150" i="3"/>
  <c r="Y150" i="3"/>
  <c r="W150" i="3"/>
  <c r="BK150" i="3"/>
  <c r="N150" i="3"/>
  <c r="BE150" i="3" s="1"/>
  <c r="BI149" i="3"/>
  <c r="BH149" i="3"/>
  <c r="BG149" i="3"/>
  <c r="BF149" i="3"/>
  <c r="BE149" i="3"/>
  <c r="AA149" i="3"/>
  <c r="Y149" i="3"/>
  <c r="W149" i="3"/>
  <c r="BK149" i="3"/>
  <c r="N149" i="3"/>
  <c r="BI148" i="3"/>
  <c r="BH148" i="3"/>
  <c r="BG148" i="3"/>
  <c r="BF148" i="3"/>
  <c r="AA148" i="3"/>
  <c r="Y148" i="3"/>
  <c r="W148" i="3"/>
  <c r="BK148" i="3"/>
  <c r="N148" i="3"/>
  <c r="BE148" i="3" s="1"/>
  <c r="BI147" i="3"/>
  <c r="BH147" i="3"/>
  <c r="BG147" i="3"/>
  <c r="BF147" i="3"/>
  <c r="AA147" i="3"/>
  <c r="AA146" i="3" s="1"/>
  <c r="Y147" i="3"/>
  <c r="Y146" i="3" s="1"/>
  <c r="W147" i="3"/>
  <c r="W146" i="3" s="1"/>
  <c r="W145" i="3" s="1"/>
  <c r="BK147" i="3"/>
  <c r="N147" i="3"/>
  <c r="BE147" i="3" s="1"/>
  <c r="BI144" i="3"/>
  <c r="BH144" i="3"/>
  <c r="BG144" i="3"/>
  <c r="BF144" i="3"/>
  <c r="AA144" i="3"/>
  <c r="AA143" i="3" s="1"/>
  <c r="Y144" i="3"/>
  <c r="Y143" i="3" s="1"/>
  <c r="W144" i="3"/>
  <c r="W143" i="3" s="1"/>
  <c r="BK144" i="3"/>
  <c r="BK143" i="3" s="1"/>
  <c r="N143" i="3" s="1"/>
  <c r="N94" i="3" s="1"/>
  <c r="N144" i="3"/>
  <c r="BE144" i="3" s="1"/>
  <c r="BI142" i="3"/>
  <c r="BH142" i="3"/>
  <c r="BG142" i="3"/>
  <c r="BF142" i="3"/>
  <c r="AA142" i="3"/>
  <c r="Y142" i="3"/>
  <c r="W142" i="3"/>
  <c r="BK142" i="3"/>
  <c r="N142" i="3"/>
  <c r="BE142" i="3" s="1"/>
  <c r="BI141" i="3"/>
  <c r="BH141" i="3"/>
  <c r="BG141" i="3"/>
  <c r="BF141" i="3"/>
  <c r="AA141" i="3"/>
  <c r="Y141" i="3"/>
  <c r="W141" i="3"/>
  <c r="BK141" i="3"/>
  <c r="N141" i="3"/>
  <c r="BE141" i="3" s="1"/>
  <c r="BI140" i="3"/>
  <c r="BH140" i="3"/>
  <c r="BG140" i="3"/>
  <c r="BF140" i="3"/>
  <c r="AA140" i="3"/>
  <c r="Y140" i="3"/>
  <c r="W140" i="3"/>
  <c r="BK140" i="3"/>
  <c r="N140" i="3"/>
  <c r="BE140" i="3" s="1"/>
  <c r="BI139" i="3"/>
  <c r="BH139" i="3"/>
  <c r="BG139" i="3"/>
  <c r="BF139" i="3"/>
  <c r="AA139" i="3"/>
  <c r="AA138" i="3" s="1"/>
  <c r="Y139" i="3"/>
  <c r="Y138" i="3" s="1"/>
  <c r="W139" i="3"/>
  <c r="W138" i="3" s="1"/>
  <c r="BK139" i="3"/>
  <c r="BK138" i="3" s="1"/>
  <c r="N138" i="3" s="1"/>
  <c r="N93" i="3" s="1"/>
  <c r="N139" i="3"/>
  <c r="BE139" i="3" s="1"/>
  <c r="BI137" i="3"/>
  <c r="BH137" i="3"/>
  <c r="BG137" i="3"/>
  <c r="BF137" i="3"/>
  <c r="AA137" i="3"/>
  <c r="Y137" i="3"/>
  <c r="W137" i="3"/>
  <c r="BK137" i="3"/>
  <c r="N137" i="3"/>
  <c r="BE137" i="3" s="1"/>
  <c r="BI136" i="3"/>
  <c r="BH136" i="3"/>
  <c r="BG136" i="3"/>
  <c r="BF136" i="3"/>
  <c r="AA136" i="3"/>
  <c r="Y136" i="3"/>
  <c r="W136" i="3"/>
  <c r="BK136" i="3"/>
  <c r="N136" i="3"/>
  <c r="BE136" i="3" s="1"/>
  <c r="BI135" i="3"/>
  <c r="BH135" i="3"/>
  <c r="BG135" i="3"/>
  <c r="BF135" i="3"/>
  <c r="BE135" i="3"/>
  <c r="AA135" i="3"/>
  <c r="AA134" i="3" s="1"/>
  <c r="Y135" i="3"/>
  <c r="Y134" i="3" s="1"/>
  <c r="W135" i="3"/>
  <c r="W134" i="3" s="1"/>
  <c r="BK135" i="3"/>
  <c r="N135" i="3"/>
  <c r="BI133" i="3"/>
  <c r="BH133" i="3"/>
  <c r="BG133" i="3"/>
  <c r="BF133" i="3"/>
  <c r="AA133" i="3"/>
  <c r="AA132" i="3" s="1"/>
  <c r="Y133" i="3"/>
  <c r="Y132" i="3" s="1"/>
  <c r="W133" i="3"/>
  <c r="W132" i="3" s="1"/>
  <c r="BK133" i="3"/>
  <c r="BK132" i="3" s="1"/>
  <c r="N132" i="3" s="1"/>
  <c r="N91" i="3" s="1"/>
  <c r="N133" i="3"/>
  <c r="BE133" i="3" s="1"/>
  <c r="BI131" i="3"/>
  <c r="BH131" i="3"/>
  <c r="BG131" i="3"/>
  <c r="BF131" i="3"/>
  <c r="AA131" i="3"/>
  <c r="AA130" i="3" s="1"/>
  <c r="Y131" i="3"/>
  <c r="Y130" i="3" s="1"/>
  <c r="Y129" i="3" s="1"/>
  <c r="W131" i="3"/>
  <c r="W130" i="3" s="1"/>
  <c r="W129" i="3" s="1"/>
  <c r="BK131" i="3"/>
  <c r="BK130" i="3" s="1"/>
  <c r="N131" i="3"/>
  <c r="BE131" i="3" s="1"/>
  <c r="F124" i="3"/>
  <c r="F122" i="3"/>
  <c r="F120" i="3"/>
  <c r="N106" i="3"/>
  <c r="BI109" i="3"/>
  <c r="BH109" i="3"/>
  <c r="BG109" i="3"/>
  <c r="BF109" i="3"/>
  <c r="BE109" i="3"/>
  <c r="BI108" i="3"/>
  <c r="BH108" i="3"/>
  <c r="BG108" i="3"/>
  <c r="BF108" i="3"/>
  <c r="BE108" i="3"/>
  <c r="BI107" i="3"/>
  <c r="BH107" i="3"/>
  <c r="BG107" i="3"/>
  <c r="BF107" i="3"/>
  <c r="BE107" i="3"/>
  <c r="M28" i="3"/>
  <c r="AS89" i="1" s="1"/>
  <c r="F83" i="3"/>
  <c r="F81" i="3"/>
  <c r="F79" i="3"/>
  <c r="F78" i="3"/>
  <c r="O21" i="3"/>
  <c r="E21" i="3"/>
  <c r="M84" i="3" s="1"/>
  <c r="O20" i="3"/>
  <c r="O18" i="3"/>
  <c r="E18" i="3"/>
  <c r="M124" i="3" s="1"/>
  <c r="O17" i="3"/>
  <c r="O15" i="3"/>
  <c r="E15" i="3"/>
  <c r="F84" i="3" s="1"/>
  <c r="O14" i="3"/>
  <c r="O9" i="3"/>
  <c r="M122" i="3" s="1"/>
  <c r="F6" i="3"/>
  <c r="F119" i="3" s="1"/>
  <c r="AY88" i="1"/>
  <c r="AX88" i="1"/>
  <c r="BI246" i="2"/>
  <c r="BH246" i="2"/>
  <c r="BG246" i="2"/>
  <c r="BF246" i="2"/>
  <c r="AA246" i="2"/>
  <c r="Y246" i="2"/>
  <c r="W246" i="2"/>
  <c r="BK246" i="2"/>
  <c r="N246" i="2"/>
  <c r="BE246" i="2" s="1"/>
  <c r="BI245" i="2"/>
  <c r="BH245" i="2"/>
  <c r="BG245" i="2"/>
  <c r="BF245" i="2"/>
  <c r="AA245" i="2"/>
  <c r="Y245" i="2"/>
  <c r="W245" i="2"/>
  <c r="BK245" i="2"/>
  <c r="N245" i="2"/>
  <c r="BE245" i="2" s="1"/>
  <c r="BI244" i="2"/>
  <c r="BH244" i="2"/>
  <c r="BG244" i="2"/>
  <c r="BF244" i="2"/>
  <c r="AA244" i="2"/>
  <c r="Y244" i="2"/>
  <c r="W244" i="2"/>
  <c r="BK244" i="2"/>
  <c r="N244" i="2"/>
  <c r="BE244" i="2" s="1"/>
  <c r="BI243" i="2"/>
  <c r="BH243" i="2"/>
  <c r="BG243" i="2"/>
  <c r="BF243" i="2"/>
  <c r="AA243" i="2"/>
  <c r="Y243" i="2"/>
  <c r="W243" i="2"/>
  <c r="BK243" i="2"/>
  <c r="N243" i="2"/>
  <c r="BE243" i="2" s="1"/>
  <c r="BI242" i="2"/>
  <c r="BH242" i="2"/>
  <c r="BG242" i="2"/>
  <c r="BF242" i="2"/>
  <c r="AA242" i="2"/>
  <c r="Y242" i="2"/>
  <c r="W242" i="2"/>
  <c r="BK242" i="2"/>
  <c r="N242" i="2"/>
  <c r="BE242" i="2" s="1"/>
  <c r="BI241" i="2"/>
  <c r="BH241" i="2"/>
  <c r="BG241" i="2"/>
  <c r="BF241" i="2"/>
  <c r="AA241" i="2"/>
  <c r="AA240" i="2" s="1"/>
  <c r="Y241" i="2"/>
  <c r="Y240" i="2" s="1"/>
  <c r="W241" i="2"/>
  <c r="W240" i="2" s="1"/>
  <c r="BK241" i="2"/>
  <c r="N241" i="2"/>
  <c r="BE241" i="2" s="1"/>
  <c r="BI239" i="2"/>
  <c r="BH239" i="2"/>
  <c r="BG239" i="2"/>
  <c r="BF239" i="2"/>
  <c r="AA239" i="2"/>
  <c r="Y239" i="2"/>
  <c r="W239" i="2"/>
  <c r="BK239" i="2"/>
  <c r="N239" i="2"/>
  <c r="BE239" i="2" s="1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W237" i="2"/>
  <c r="BK237" i="2"/>
  <c r="N237" i="2"/>
  <c r="BE237" i="2" s="1"/>
  <c r="BI236" i="2"/>
  <c r="BH236" i="2"/>
  <c r="BG236" i="2"/>
  <c r="BF236" i="2"/>
  <c r="AA236" i="2"/>
  <c r="Y236" i="2"/>
  <c r="W236" i="2"/>
  <c r="BK236" i="2"/>
  <c r="N236" i="2"/>
  <c r="BE236" i="2" s="1"/>
  <c r="BI235" i="2"/>
  <c r="BH235" i="2"/>
  <c r="BG235" i="2"/>
  <c r="BF235" i="2"/>
  <c r="AA235" i="2"/>
  <c r="Y235" i="2"/>
  <c r="W235" i="2"/>
  <c r="BK235" i="2"/>
  <c r="N235" i="2"/>
  <c r="BE235" i="2" s="1"/>
  <c r="BI234" i="2"/>
  <c r="BH234" i="2"/>
  <c r="BG234" i="2"/>
  <c r="BF234" i="2"/>
  <c r="AA234" i="2"/>
  <c r="AA233" i="2" s="1"/>
  <c r="Y234" i="2"/>
  <c r="Y233" i="2" s="1"/>
  <c r="W234" i="2"/>
  <c r="W233" i="2" s="1"/>
  <c r="BK234" i="2"/>
  <c r="N234" i="2"/>
  <c r="BE234" i="2" s="1"/>
  <c r="BI232" i="2"/>
  <c r="BH232" i="2"/>
  <c r="BG232" i="2"/>
  <c r="BF232" i="2"/>
  <c r="AA232" i="2"/>
  <c r="Y232" i="2"/>
  <c r="W232" i="2"/>
  <c r="BK232" i="2"/>
  <c r="N232" i="2"/>
  <c r="BE232" i="2" s="1"/>
  <c r="BI231" i="2"/>
  <c r="BH231" i="2"/>
  <c r="BG231" i="2"/>
  <c r="BF231" i="2"/>
  <c r="AA231" i="2"/>
  <c r="Y231" i="2"/>
  <c r="W231" i="2"/>
  <c r="BK231" i="2"/>
  <c r="N231" i="2"/>
  <c r="BE231" i="2" s="1"/>
  <c r="BI230" i="2"/>
  <c r="BH230" i="2"/>
  <c r="BG230" i="2"/>
  <c r="BF230" i="2"/>
  <c r="BE230" i="2"/>
  <c r="AA230" i="2"/>
  <c r="Y230" i="2"/>
  <c r="W230" i="2"/>
  <c r="BK230" i="2"/>
  <c r="N230" i="2"/>
  <c r="BI229" i="2"/>
  <c r="BH229" i="2"/>
  <c r="BG229" i="2"/>
  <c r="BF229" i="2"/>
  <c r="AA229" i="2"/>
  <c r="Y229" i="2"/>
  <c r="W229" i="2"/>
  <c r="BK229" i="2"/>
  <c r="N229" i="2"/>
  <c r="BE229" i="2" s="1"/>
  <c r="BI228" i="2"/>
  <c r="BH228" i="2"/>
  <c r="BG228" i="2"/>
  <c r="BF228" i="2"/>
  <c r="AA228" i="2"/>
  <c r="Y228" i="2"/>
  <c r="W228" i="2"/>
  <c r="BK228" i="2"/>
  <c r="N228" i="2"/>
  <c r="BE228" i="2" s="1"/>
  <c r="BI227" i="2"/>
  <c r="BH227" i="2"/>
  <c r="BG227" i="2"/>
  <c r="BF227" i="2"/>
  <c r="AA227" i="2"/>
  <c r="Y227" i="2"/>
  <c r="W227" i="2"/>
  <c r="BK227" i="2"/>
  <c r="N227" i="2"/>
  <c r="BE227" i="2" s="1"/>
  <c r="BI226" i="2"/>
  <c r="BH226" i="2"/>
  <c r="BG226" i="2"/>
  <c r="BF226" i="2"/>
  <c r="BE226" i="2"/>
  <c r="AA226" i="2"/>
  <c r="AA225" i="2" s="1"/>
  <c r="Y226" i="2"/>
  <c r="Y225" i="2" s="1"/>
  <c r="W226" i="2"/>
  <c r="W225" i="2" s="1"/>
  <c r="BK226" i="2"/>
  <c r="N226" i="2"/>
  <c r="BI224" i="2"/>
  <c r="BH224" i="2"/>
  <c r="BG224" i="2"/>
  <c r="BF224" i="2"/>
  <c r="AA224" i="2"/>
  <c r="Y224" i="2"/>
  <c r="W224" i="2"/>
  <c r="BK224" i="2"/>
  <c r="N224" i="2"/>
  <c r="BE224" i="2" s="1"/>
  <c r="BI223" i="2"/>
  <c r="BH223" i="2"/>
  <c r="BG223" i="2"/>
  <c r="BF223" i="2"/>
  <c r="AA223" i="2"/>
  <c r="Y223" i="2"/>
  <c r="W223" i="2"/>
  <c r="BK223" i="2"/>
  <c r="N223" i="2"/>
  <c r="BE223" i="2" s="1"/>
  <c r="BI222" i="2"/>
  <c r="BH222" i="2"/>
  <c r="BG222" i="2"/>
  <c r="BF222" i="2"/>
  <c r="AA222" i="2"/>
  <c r="Y222" i="2"/>
  <c r="W222" i="2"/>
  <c r="BK222" i="2"/>
  <c r="N222" i="2"/>
  <c r="BE222" i="2" s="1"/>
  <c r="BI221" i="2"/>
  <c r="BH221" i="2"/>
  <c r="BG221" i="2"/>
  <c r="BF221" i="2"/>
  <c r="AA221" i="2"/>
  <c r="Y221" i="2"/>
  <c r="W221" i="2"/>
  <c r="BK221" i="2"/>
  <c r="N221" i="2"/>
  <c r="BE221" i="2" s="1"/>
  <c r="BI220" i="2"/>
  <c r="BH220" i="2"/>
  <c r="BG220" i="2"/>
  <c r="BF220" i="2"/>
  <c r="AA220" i="2"/>
  <c r="Y220" i="2"/>
  <c r="W220" i="2"/>
  <c r="BK220" i="2"/>
  <c r="N220" i="2"/>
  <c r="BE220" i="2" s="1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AA218" i="2"/>
  <c r="Y218" i="2"/>
  <c r="W218" i="2"/>
  <c r="BK218" i="2"/>
  <c r="N218" i="2"/>
  <c r="BE218" i="2" s="1"/>
  <c r="BI217" i="2"/>
  <c r="BH217" i="2"/>
  <c r="BG217" i="2"/>
  <c r="BF217" i="2"/>
  <c r="AA217" i="2"/>
  <c r="Y217" i="2"/>
  <c r="W217" i="2"/>
  <c r="BK217" i="2"/>
  <c r="N217" i="2"/>
  <c r="BE217" i="2" s="1"/>
  <c r="BI216" i="2"/>
  <c r="BH216" i="2"/>
  <c r="BG216" i="2"/>
  <c r="BF216" i="2"/>
  <c r="AA216" i="2"/>
  <c r="AA215" i="2" s="1"/>
  <c r="Y216" i="2"/>
  <c r="Y215" i="2" s="1"/>
  <c r="W216" i="2"/>
  <c r="W215" i="2" s="1"/>
  <c r="BK216" i="2"/>
  <c r="N216" i="2"/>
  <c r="BE216" i="2" s="1"/>
  <c r="BI214" i="2"/>
  <c r="BH214" i="2"/>
  <c r="BG214" i="2"/>
  <c r="BF214" i="2"/>
  <c r="AA214" i="2"/>
  <c r="Y214" i="2"/>
  <c r="W214" i="2"/>
  <c r="BK214" i="2"/>
  <c r="N214" i="2"/>
  <c r="BE214" i="2" s="1"/>
  <c r="BI213" i="2"/>
  <c r="BH213" i="2"/>
  <c r="BG213" i="2"/>
  <c r="BF213" i="2"/>
  <c r="AA213" i="2"/>
  <c r="AA212" i="2" s="1"/>
  <c r="Y213" i="2"/>
  <c r="Y212" i="2" s="1"/>
  <c r="W213" i="2"/>
  <c r="W212" i="2" s="1"/>
  <c r="BK213" i="2"/>
  <c r="BK212" i="2" s="1"/>
  <c r="N212" i="2" s="1"/>
  <c r="N103" i="2" s="1"/>
  <c r="N213" i="2"/>
  <c r="BE213" i="2" s="1"/>
  <c r="BI211" i="2"/>
  <c r="BH211" i="2"/>
  <c r="BG211" i="2"/>
  <c r="BF211" i="2"/>
  <c r="AA211" i="2"/>
  <c r="Y211" i="2"/>
  <c r="W211" i="2"/>
  <c r="BK211" i="2"/>
  <c r="N211" i="2"/>
  <c r="BE211" i="2" s="1"/>
  <c r="BI210" i="2"/>
  <c r="BH210" i="2"/>
  <c r="BG210" i="2"/>
  <c r="BF210" i="2"/>
  <c r="AA210" i="2"/>
  <c r="AA209" i="2" s="1"/>
  <c r="Y210" i="2"/>
  <c r="Y209" i="2" s="1"/>
  <c r="W210" i="2"/>
  <c r="W209" i="2" s="1"/>
  <c r="BK210" i="2"/>
  <c r="BK209" i="2" s="1"/>
  <c r="N209" i="2" s="1"/>
  <c r="N102" i="2" s="1"/>
  <c r="N210" i="2"/>
  <c r="BE210" i="2" s="1"/>
  <c r="BI208" i="2"/>
  <c r="BH208" i="2"/>
  <c r="BG208" i="2"/>
  <c r="BF208" i="2"/>
  <c r="AA208" i="2"/>
  <c r="Y208" i="2"/>
  <c r="W208" i="2"/>
  <c r="BK208" i="2"/>
  <c r="N208" i="2"/>
  <c r="BE208" i="2" s="1"/>
  <c r="BI207" i="2"/>
  <c r="BH207" i="2"/>
  <c r="BG207" i="2"/>
  <c r="BF207" i="2"/>
  <c r="AA207" i="2"/>
  <c r="Y207" i="2"/>
  <c r="W207" i="2"/>
  <c r="BK207" i="2"/>
  <c r="N207" i="2"/>
  <c r="BE207" i="2" s="1"/>
  <c r="BI206" i="2"/>
  <c r="BH206" i="2"/>
  <c r="BG206" i="2"/>
  <c r="BF206" i="2"/>
  <c r="AA206" i="2"/>
  <c r="Y206" i="2"/>
  <c r="W206" i="2"/>
  <c r="BK206" i="2"/>
  <c r="N206" i="2"/>
  <c r="BE206" i="2" s="1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AA204" i="2"/>
  <c r="Y204" i="2"/>
  <c r="W204" i="2"/>
  <c r="BK204" i="2"/>
  <c r="N204" i="2"/>
  <c r="BE204" i="2" s="1"/>
  <c r="BI203" i="2"/>
  <c r="BH203" i="2"/>
  <c r="BG203" i="2"/>
  <c r="BF203" i="2"/>
  <c r="AA203" i="2"/>
  <c r="Y203" i="2"/>
  <c r="W203" i="2"/>
  <c r="BK203" i="2"/>
  <c r="N203" i="2"/>
  <c r="BE203" i="2" s="1"/>
  <c r="BI202" i="2"/>
  <c r="BH202" i="2"/>
  <c r="BG202" i="2"/>
  <c r="BF202" i="2"/>
  <c r="AA202" i="2"/>
  <c r="Y202" i="2"/>
  <c r="W202" i="2"/>
  <c r="BK202" i="2"/>
  <c r="N202" i="2"/>
  <c r="BE202" i="2" s="1"/>
  <c r="BI201" i="2"/>
  <c r="BH201" i="2"/>
  <c r="BG201" i="2"/>
  <c r="BF201" i="2"/>
  <c r="AA201" i="2"/>
  <c r="AA200" i="2" s="1"/>
  <c r="Y201" i="2"/>
  <c r="Y200" i="2" s="1"/>
  <c r="W201" i="2"/>
  <c r="W200" i="2" s="1"/>
  <c r="BK201" i="2"/>
  <c r="N201" i="2"/>
  <c r="BE201" i="2" s="1"/>
  <c r="BI199" i="2"/>
  <c r="BH199" i="2"/>
  <c r="BG199" i="2"/>
  <c r="BF199" i="2"/>
  <c r="AA199" i="2"/>
  <c r="Y199" i="2"/>
  <c r="W199" i="2"/>
  <c r="BK199" i="2"/>
  <c r="N199" i="2"/>
  <c r="BE199" i="2" s="1"/>
  <c r="BI198" i="2"/>
  <c r="BH198" i="2"/>
  <c r="BG198" i="2"/>
  <c r="BF198" i="2"/>
  <c r="AA198" i="2"/>
  <c r="Y198" i="2"/>
  <c r="W198" i="2"/>
  <c r="BK198" i="2"/>
  <c r="N198" i="2"/>
  <c r="BE198" i="2" s="1"/>
  <c r="BI197" i="2"/>
  <c r="BH197" i="2"/>
  <c r="BG197" i="2"/>
  <c r="BF197" i="2"/>
  <c r="AA197" i="2"/>
  <c r="Y197" i="2"/>
  <c r="W197" i="2"/>
  <c r="BK197" i="2"/>
  <c r="N197" i="2"/>
  <c r="BE197" i="2" s="1"/>
  <c r="BI196" i="2"/>
  <c r="BH196" i="2"/>
  <c r="BG196" i="2"/>
  <c r="BF196" i="2"/>
  <c r="AA196" i="2"/>
  <c r="Y196" i="2"/>
  <c r="W196" i="2"/>
  <c r="BK196" i="2"/>
  <c r="N196" i="2"/>
  <c r="BE196" i="2" s="1"/>
  <c r="BI195" i="2"/>
  <c r="BH195" i="2"/>
  <c r="BG195" i="2"/>
  <c r="BF195" i="2"/>
  <c r="AA195" i="2"/>
  <c r="Y195" i="2"/>
  <c r="W195" i="2"/>
  <c r="BK195" i="2"/>
  <c r="N195" i="2"/>
  <c r="BE195" i="2" s="1"/>
  <c r="BI194" i="2"/>
  <c r="BH194" i="2"/>
  <c r="BG194" i="2"/>
  <c r="BF194" i="2"/>
  <c r="AA194" i="2"/>
  <c r="Y194" i="2"/>
  <c r="W194" i="2"/>
  <c r="BK194" i="2"/>
  <c r="N194" i="2"/>
  <c r="BE194" i="2" s="1"/>
  <c r="BI193" i="2"/>
  <c r="BH193" i="2"/>
  <c r="BG193" i="2"/>
  <c r="BF193" i="2"/>
  <c r="AA193" i="2"/>
  <c r="Y193" i="2"/>
  <c r="W193" i="2"/>
  <c r="BK193" i="2"/>
  <c r="N193" i="2"/>
  <c r="BE193" i="2" s="1"/>
  <c r="BI192" i="2"/>
  <c r="BH192" i="2"/>
  <c r="BG192" i="2"/>
  <c r="BF192" i="2"/>
  <c r="AA192" i="2"/>
  <c r="AA191" i="2" s="1"/>
  <c r="Y192" i="2"/>
  <c r="Y191" i="2" s="1"/>
  <c r="W192" i="2"/>
  <c r="W191" i="2" s="1"/>
  <c r="BK192" i="2"/>
  <c r="N192" i="2"/>
  <c r="BE192" i="2" s="1"/>
  <c r="BI190" i="2"/>
  <c r="BH190" i="2"/>
  <c r="BG190" i="2"/>
  <c r="BF190" i="2"/>
  <c r="AA190" i="2"/>
  <c r="Y190" i="2"/>
  <c r="W190" i="2"/>
  <c r="BK190" i="2"/>
  <c r="N190" i="2"/>
  <c r="BE190" i="2" s="1"/>
  <c r="BI189" i="2"/>
  <c r="BH189" i="2"/>
  <c r="BG189" i="2"/>
  <c r="BF189" i="2"/>
  <c r="AA189" i="2"/>
  <c r="Y189" i="2"/>
  <c r="W189" i="2"/>
  <c r="BK189" i="2"/>
  <c r="N189" i="2"/>
  <c r="BE189" i="2" s="1"/>
  <c r="BI188" i="2"/>
  <c r="BH188" i="2"/>
  <c r="BG188" i="2"/>
  <c r="BF188" i="2"/>
  <c r="AA188" i="2"/>
  <c r="Y188" i="2"/>
  <c r="W188" i="2"/>
  <c r="BK188" i="2"/>
  <c r="N188" i="2"/>
  <c r="BE188" i="2" s="1"/>
  <c r="BI187" i="2"/>
  <c r="BH187" i="2"/>
  <c r="BG187" i="2"/>
  <c r="BF187" i="2"/>
  <c r="AA187" i="2"/>
  <c r="AA186" i="2" s="1"/>
  <c r="Y187" i="2"/>
  <c r="Y186" i="2" s="1"/>
  <c r="W187" i="2"/>
  <c r="W186" i="2" s="1"/>
  <c r="BK187" i="2"/>
  <c r="BK186" i="2" s="1"/>
  <c r="N186" i="2" s="1"/>
  <c r="N99" i="2" s="1"/>
  <c r="N187" i="2"/>
  <c r="BE187" i="2" s="1"/>
  <c r="BI185" i="2"/>
  <c r="BH185" i="2"/>
  <c r="BG185" i="2"/>
  <c r="BF185" i="2"/>
  <c r="AA185" i="2"/>
  <c r="Y185" i="2"/>
  <c r="W185" i="2"/>
  <c r="BK185" i="2"/>
  <c r="N185" i="2"/>
  <c r="BE185" i="2" s="1"/>
  <c r="BI184" i="2"/>
  <c r="BH184" i="2"/>
  <c r="BG184" i="2"/>
  <c r="BF184" i="2"/>
  <c r="BE184" i="2"/>
  <c r="AA184" i="2"/>
  <c r="AA183" i="2" s="1"/>
  <c r="Y184" i="2"/>
  <c r="Y183" i="2" s="1"/>
  <c r="W184" i="2"/>
  <c r="W183" i="2" s="1"/>
  <c r="BK184" i="2"/>
  <c r="BK183" i="2" s="1"/>
  <c r="N183" i="2" s="1"/>
  <c r="N98" i="2" s="1"/>
  <c r="N184" i="2"/>
  <c r="BI182" i="2"/>
  <c r="BH182" i="2"/>
  <c r="BG182" i="2"/>
  <c r="BF182" i="2"/>
  <c r="BE182" i="2"/>
  <c r="AA182" i="2"/>
  <c r="Y182" i="2"/>
  <c r="W182" i="2"/>
  <c r="BK182" i="2"/>
  <c r="N182" i="2"/>
  <c r="BI181" i="2"/>
  <c r="BH181" i="2"/>
  <c r="BG181" i="2"/>
  <c r="BF181" i="2"/>
  <c r="AA181" i="2"/>
  <c r="Y181" i="2"/>
  <c r="W181" i="2"/>
  <c r="BK181" i="2"/>
  <c r="N181" i="2"/>
  <c r="BE181" i="2" s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BE177" i="2"/>
  <c r="AA177" i="2"/>
  <c r="Y177" i="2"/>
  <c r="W177" i="2"/>
  <c r="BK177" i="2"/>
  <c r="N177" i="2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AA174" i="2" s="1"/>
  <c r="Y175" i="2"/>
  <c r="Y174" i="2" s="1"/>
  <c r="W175" i="2"/>
  <c r="W174" i="2" s="1"/>
  <c r="BK175" i="2"/>
  <c r="N175" i="2"/>
  <c r="BE175" i="2" s="1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AA170" i="2"/>
  <c r="AA169" i="2" s="1"/>
  <c r="Y170" i="2"/>
  <c r="Y169" i="2" s="1"/>
  <c r="W170" i="2"/>
  <c r="W169" i="2" s="1"/>
  <c r="BK170" i="2"/>
  <c r="N170" i="2"/>
  <c r="BE170" i="2" s="1"/>
  <c r="BI167" i="2"/>
  <c r="BH167" i="2"/>
  <c r="BG167" i="2"/>
  <c r="BF167" i="2"/>
  <c r="AA167" i="2"/>
  <c r="AA166" i="2" s="1"/>
  <c r="Y167" i="2"/>
  <c r="Y166" i="2" s="1"/>
  <c r="W167" i="2"/>
  <c r="W166" i="2" s="1"/>
  <c r="BK167" i="2"/>
  <c r="BK166" i="2" s="1"/>
  <c r="N166" i="2" s="1"/>
  <c r="N94" i="2" s="1"/>
  <c r="N167" i="2"/>
  <c r="BE167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AA158" i="2"/>
  <c r="Y158" i="2"/>
  <c r="W158" i="2"/>
  <c r="BK158" i="2"/>
  <c r="N158" i="2"/>
  <c r="BE158" i="2" s="1"/>
  <c r="BI157" i="2"/>
  <c r="BH157" i="2"/>
  <c r="BG157" i="2"/>
  <c r="BF157" i="2"/>
  <c r="AA157" i="2"/>
  <c r="Y157" i="2"/>
  <c r="W157" i="2"/>
  <c r="BK157" i="2"/>
  <c r="N157" i="2"/>
  <c r="BE157" i="2" s="1"/>
  <c r="BI156" i="2"/>
  <c r="BH156" i="2"/>
  <c r="BG156" i="2"/>
  <c r="BF156" i="2"/>
  <c r="AA156" i="2"/>
  <c r="Y156" i="2"/>
  <c r="W156" i="2"/>
  <c r="BK156" i="2"/>
  <c r="N156" i="2"/>
  <c r="BE156" i="2" s="1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BE154" i="2"/>
  <c r="AA154" i="2"/>
  <c r="AA153" i="2" s="1"/>
  <c r="Y154" i="2"/>
  <c r="W154" i="2"/>
  <c r="BK154" i="2"/>
  <c r="N154" i="2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BE146" i="2"/>
  <c r="AA146" i="2"/>
  <c r="Y146" i="2"/>
  <c r="W146" i="2"/>
  <c r="BK146" i="2"/>
  <c r="N146" i="2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BE143" i="2"/>
  <c r="AA143" i="2"/>
  <c r="Y143" i="2"/>
  <c r="W143" i="2"/>
  <c r="BK143" i="2"/>
  <c r="N143" i="2"/>
  <c r="BI142" i="2"/>
  <c r="BH142" i="2"/>
  <c r="BG142" i="2"/>
  <c r="BF142" i="2"/>
  <c r="BE142" i="2"/>
  <c r="AA142" i="2"/>
  <c r="Y142" i="2"/>
  <c r="W142" i="2"/>
  <c r="BK142" i="2"/>
  <c r="N142" i="2"/>
  <c r="BI141" i="2"/>
  <c r="BH141" i="2"/>
  <c r="BG141" i="2"/>
  <c r="BF141" i="2"/>
  <c r="BE141" i="2"/>
  <c r="AA141" i="2"/>
  <c r="Y141" i="2"/>
  <c r="W141" i="2"/>
  <c r="BK141" i="2"/>
  <c r="N141" i="2"/>
  <c r="BI140" i="2"/>
  <c r="BH140" i="2"/>
  <c r="BG140" i="2"/>
  <c r="BF140" i="2"/>
  <c r="AA140" i="2"/>
  <c r="Y140" i="2"/>
  <c r="W140" i="2"/>
  <c r="BK140" i="2"/>
  <c r="N140" i="2"/>
  <c r="BE140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BE137" i="2"/>
  <c r="AA137" i="2"/>
  <c r="Y137" i="2"/>
  <c r="W137" i="2"/>
  <c r="BK137" i="2"/>
  <c r="N137" i="2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AA134" i="2"/>
  <c r="Y134" i="2"/>
  <c r="Y133" i="2" s="1"/>
  <c r="W134" i="2"/>
  <c r="W133" i="2" s="1"/>
  <c r="BK134" i="2"/>
  <c r="N134" i="2"/>
  <c r="BE134" i="2" s="1"/>
  <c r="F127" i="2"/>
  <c r="F125" i="2"/>
  <c r="F123" i="2"/>
  <c r="N109" i="2"/>
  <c r="M28" i="2" s="1"/>
  <c r="AS88" i="1" s="1"/>
  <c r="AS87" i="1" s="1"/>
  <c r="BI112" i="2"/>
  <c r="BH112" i="2"/>
  <c r="BG112" i="2"/>
  <c r="BF112" i="2"/>
  <c r="BE112" i="2"/>
  <c r="BI111" i="2"/>
  <c r="BH111" i="2"/>
  <c r="BG111" i="2"/>
  <c r="BF111" i="2"/>
  <c r="BE111" i="2"/>
  <c r="BI110" i="2"/>
  <c r="BH110" i="2"/>
  <c r="BG110" i="2"/>
  <c r="BF110" i="2"/>
  <c r="BE110" i="2"/>
  <c r="M84" i="2"/>
  <c r="F83" i="2"/>
  <c r="F81" i="2"/>
  <c r="F79" i="2"/>
  <c r="F78" i="2"/>
  <c r="O21" i="2"/>
  <c r="E21" i="2"/>
  <c r="M128" i="2" s="1"/>
  <c r="O20" i="2"/>
  <c r="O18" i="2"/>
  <c r="E18" i="2"/>
  <c r="M83" i="2" s="1"/>
  <c r="O17" i="2"/>
  <c r="O15" i="2"/>
  <c r="E15" i="2"/>
  <c r="F128" i="2" s="1"/>
  <c r="O14" i="2"/>
  <c r="O9" i="2"/>
  <c r="M81" i="2" s="1"/>
  <c r="F6" i="2"/>
  <c r="F122" i="2" s="1"/>
  <c r="AK27" i="1"/>
  <c r="AM83" i="1"/>
  <c r="L83" i="1"/>
  <c r="AM82" i="1"/>
  <c r="L82" i="1"/>
  <c r="AM80" i="1"/>
  <c r="L80" i="1"/>
  <c r="L78" i="1"/>
  <c r="L77" i="1"/>
  <c r="BK234" i="4" l="1"/>
  <c r="N234" i="4" s="1"/>
  <c r="N107" i="4" s="1"/>
  <c r="BK227" i="4"/>
  <c r="N227" i="4" s="1"/>
  <c r="N106" i="4" s="1"/>
  <c r="BK219" i="4"/>
  <c r="N219" i="4" s="1"/>
  <c r="N105" i="4" s="1"/>
  <c r="BK206" i="4"/>
  <c r="N206" i="4" s="1"/>
  <c r="N104" i="4" s="1"/>
  <c r="BK200" i="4"/>
  <c r="N200" i="4" s="1"/>
  <c r="N103" i="4" s="1"/>
  <c r="BK192" i="4"/>
  <c r="N192" i="4" s="1"/>
  <c r="N102" i="4" s="1"/>
  <c r="BK187" i="4"/>
  <c r="N187" i="4" s="1"/>
  <c r="N101" i="4" s="1"/>
  <c r="BK174" i="4"/>
  <c r="N174" i="4" s="1"/>
  <c r="N99" i="4" s="1"/>
  <c r="BK163" i="4"/>
  <c r="N163" i="4" s="1"/>
  <c r="N98" i="4" s="1"/>
  <c r="BK146" i="4"/>
  <c r="N146" i="4" s="1"/>
  <c r="N93" i="4" s="1"/>
  <c r="BK140" i="4"/>
  <c r="N140" i="4" s="1"/>
  <c r="N92" i="4" s="1"/>
  <c r="BK135" i="4"/>
  <c r="N135" i="4" s="1"/>
  <c r="N91" i="4" s="1"/>
  <c r="M33" i="4"/>
  <c r="AW90" i="1" s="1"/>
  <c r="H34" i="4"/>
  <c r="BB90" i="1" s="1"/>
  <c r="H35" i="4"/>
  <c r="BC90" i="1" s="1"/>
  <c r="H36" i="4"/>
  <c r="BD90" i="1" s="1"/>
  <c r="BK201" i="3"/>
  <c r="N201" i="3" s="1"/>
  <c r="N104" i="3" s="1"/>
  <c r="BK186" i="3"/>
  <c r="N186" i="3" s="1"/>
  <c r="N102" i="3" s="1"/>
  <c r="BK176" i="3"/>
  <c r="N176" i="3" s="1"/>
  <c r="N101" i="3" s="1"/>
  <c r="BK170" i="3"/>
  <c r="N170" i="3" s="1"/>
  <c r="N100" i="3" s="1"/>
  <c r="BK162" i="3"/>
  <c r="N162" i="3" s="1"/>
  <c r="N99" i="3" s="1"/>
  <c r="BK157" i="3"/>
  <c r="N157" i="3" s="1"/>
  <c r="N98" i="3" s="1"/>
  <c r="BK146" i="3"/>
  <c r="N146" i="3" s="1"/>
  <c r="N96" i="3" s="1"/>
  <c r="H36" i="3"/>
  <c r="BD89" i="1" s="1"/>
  <c r="BK134" i="3"/>
  <c r="N134" i="3" s="1"/>
  <c r="N92" i="3" s="1"/>
  <c r="M33" i="3"/>
  <c r="AW89" i="1" s="1"/>
  <c r="H35" i="3"/>
  <c r="BC89" i="1" s="1"/>
  <c r="H34" i="3"/>
  <c r="BB89" i="1" s="1"/>
  <c r="BK240" i="2"/>
  <c r="N240" i="2" s="1"/>
  <c r="N107" i="2" s="1"/>
  <c r="BK233" i="2"/>
  <c r="N233" i="2" s="1"/>
  <c r="N106" i="2" s="1"/>
  <c r="BK225" i="2"/>
  <c r="N225" i="2" s="1"/>
  <c r="N105" i="2" s="1"/>
  <c r="BK215" i="2"/>
  <c r="N215" i="2" s="1"/>
  <c r="N104" i="2" s="1"/>
  <c r="BK200" i="2"/>
  <c r="N200" i="2" s="1"/>
  <c r="N101" i="2" s="1"/>
  <c r="BK191" i="2"/>
  <c r="N191" i="2" s="1"/>
  <c r="N100" i="2" s="1"/>
  <c r="BK174" i="2"/>
  <c r="N174" i="2" s="1"/>
  <c r="N97" i="2" s="1"/>
  <c r="BK169" i="2"/>
  <c r="F84" i="2"/>
  <c r="H36" i="2"/>
  <c r="BD88" i="1" s="1"/>
  <c r="M125" i="2"/>
  <c r="BK133" i="2"/>
  <c r="Y153" i="2"/>
  <c r="AA161" i="2"/>
  <c r="AA168" i="2"/>
  <c r="BK145" i="3"/>
  <c r="N145" i="3" s="1"/>
  <c r="N95" i="3" s="1"/>
  <c r="M127" i="2"/>
  <c r="Y132" i="2"/>
  <c r="W128" i="3"/>
  <c r="AU89" i="1" s="1"/>
  <c r="Y145" i="3"/>
  <c r="N154" i="4"/>
  <c r="N96" i="4" s="1"/>
  <c r="AA133" i="2"/>
  <c r="BK139" i="2"/>
  <c r="N139" i="2" s="1"/>
  <c r="N91" i="2" s="1"/>
  <c r="Y128" i="3"/>
  <c r="AA145" i="3"/>
  <c r="N133" i="4"/>
  <c r="N90" i="4" s="1"/>
  <c r="BK132" i="4"/>
  <c r="W153" i="4"/>
  <c r="M32" i="2"/>
  <c r="AV88" i="1" s="1"/>
  <c r="H32" i="2"/>
  <c r="AZ88" i="1" s="1"/>
  <c r="W139" i="2"/>
  <c r="W132" i="2" s="1"/>
  <c r="W131" i="2" s="1"/>
  <c r="AU88" i="1" s="1"/>
  <c r="AA129" i="3"/>
  <c r="AA128" i="3" s="1"/>
  <c r="W132" i="4"/>
  <c r="Y153" i="4"/>
  <c r="M33" i="2"/>
  <c r="AW88" i="1" s="1"/>
  <c r="H33" i="2"/>
  <c r="BA88" i="1" s="1"/>
  <c r="Y139" i="2"/>
  <c r="BK161" i="2"/>
  <c r="N161" i="2" s="1"/>
  <c r="N93" i="2" s="1"/>
  <c r="N169" i="2"/>
  <c r="N96" i="2" s="1"/>
  <c r="M32" i="3"/>
  <c r="AV89" i="1" s="1"/>
  <c r="Y131" i="4"/>
  <c r="N130" i="3"/>
  <c r="N90" i="3" s="1"/>
  <c r="BK129" i="3"/>
  <c r="H34" i="2"/>
  <c r="BB88" i="1" s="1"/>
  <c r="AA139" i="2"/>
  <c r="BK153" i="2"/>
  <c r="N153" i="2" s="1"/>
  <c r="N92" i="2" s="1"/>
  <c r="W161" i="2"/>
  <c r="W168" i="2"/>
  <c r="AA132" i="4"/>
  <c r="AA131" i="4" s="1"/>
  <c r="H35" i="2"/>
  <c r="BC88" i="1" s="1"/>
  <c r="W153" i="2"/>
  <c r="Y161" i="2"/>
  <c r="Y168" i="2"/>
  <c r="M32" i="4"/>
  <c r="AV90" i="1" s="1"/>
  <c r="F125" i="3"/>
  <c r="H32" i="3"/>
  <c r="AZ89" i="1" s="1"/>
  <c r="M128" i="4"/>
  <c r="H32" i="4"/>
  <c r="AZ90" i="1" s="1"/>
  <c r="M125" i="3"/>
  <c r="F122" i="4"/>
  <c r="M81" i="3"/>
  <c r="H33" i="3"/>
  <c r="BA89" i="1" s="1"/>
  <c r="H33" i="4"/>
  <c r="BA90" i="1" s="1"/>
  <c r="M83" i="3"/>
  <c r="F84" i="4"/>
  <c r="BK153" i="4" l="1"/>
  <c r="N153" i="4" s="1"/>
  <c r="N95" i="4" s="1"/>
  <c r="AT90" i="1"/>
  <c r="AT89" i="1"/>
  <c r="BD87" i="1"/>
  <c r="W35" i="1" s="1"/>
  <c r="BC87" i="1"/>
  <c r="AY87" i="1" s="1"/>
  <c r="BB87" i="1"/>
  <c r="W33" i="1" s="1"/>
  <c r="AT88" i="1"/>
  <c r="BK168" i="2"/>
  <c r="N168" i="2" s="1"/>
  <c r="N95" i="2" s="1"/>
  <c r="AU87" i="1"/>
  <c r="N132" i="4"/>
  <c r="N89" i="4" s="1"/>
  <c r="BA87" i="1"/>
  <c r="BK128" i="3"/>
  <c r="N128" i="3" s="1"/>
  <c r="N88" i="3" s="1"/>
  <c r="N129" i="3"/>
  <c r="N89" i="3" s="1"/>
  <c r="W131" i="4"/>
  <c r="AU90" i="1" s="1"/>
  <c r="BK132" i="2"/>
  <c r="N133" i="2"/>
  <c r="N90" i="2" s="1"/>
  <c r="Y131" i="2"/>
  <c r="AZ87" i="1"/>
  <c r="AA132" i="2"/>
  <c r="AA131" i="2" s="1"/>
  <c r="BK131" i="4" l="1"/>
  <c r="N131" i="4" s="1"/>
  <c r="N88" i="4" s="1"/>
  <c r="M27" i="4" s="1"/>
  <c r="M30" i="4" s="1"/>
  <c r="W34" i="1"/>
  <c r="AX87" i="1"/>
  <c r="M27" i="3"/>
  <c r="M30" i="3" s="1"/>
  <c r="L111" i="3"/>
  <c r="AW87" i="1"/>
  <c r="AK32" i="1" s="1"/>
  <c r="W32" i="1"/>
  <c r="BK131" i="2"/>
  <c r="N131" i="2" s="1"/>
  <c r="N88" i="2" s="1"/>
  <c r="N132" i="2"/>
  <c r="N89" i="2" s="1"/>
  <c r="W31" i="1"/>
  <c r="AV87" i="1"/>
  <c r="L114" i="4" l="1"/>
  <c r="L114" i="2"/>
  <c r="M27" i="2"/>
  <c r="M30" i="2" s="1"/>
  <c r="L38" i="4"/>
  <c r="AG90" i="1"/>
  <c r="AN90" i="1" s="1"/>
  <c r="AK31" i="1"/>
  <c r="AT87" i="1"/>
  <c r="L38" i="3"/>
  <c r="AG89" i="1"/>
  <c r="AN89" i="1" s="1"/>
  <c r="AG88" i="1" l="1"/>
  <c r="L38" i="2"/>
  <c r="AG87" i="1" l="1"/>
  <c r="AN88" i="1"/>
  <c r="AN87" i="1" l="1"/>
  <c r="AN94" i="1" s="1"/>
  <c r="AK26" i="1"/>
  <c r="AK29" i="1" s="1"/>
  <c r="AK37" i="1" s="1"/>
  <c r="AG94" i="1"/>
</calcChain>
</file>

<file path=xl/sharedStrings.xml><?xml version="1.0" encoding="utf-8"?>
<sst xmlns="http://schemas.openxmlformats.org/spreadsheetml/2006/main" count="4344" uniqueCount="790">
  <si>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</si>
  <si>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</si>
  <si>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</si>
  <si>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</si>
  <si>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</si>
  <si>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</si>
  <si>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</si>
  <si>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</si>
  <si>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</si>
  <si>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</si>
  <si>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</si>
  <si>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</si>
  <si>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</si>
  <si>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</si>
  <si>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</si>
  <si>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</si>
  <si>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ST-17-01</t>
  </si>
  <si>
    <t>Stavba:</t>
  </si>
  <si>
    <t>ZS Chrášťany - zkvalitnění výuky</t>
  </si>
  <si>
    <t>JKSO:</t>
  </si>
  <si>
    <t>CC-CZ:</t>
  </si>
  <si>
    <t>Místo:</t>
  </si>
  <si>
    <t xml:space="preserve"> </t>
  </si>
  <si>
    <t>Datum:</t>
  </si>
  <si>
    <t>4.2.2017</t>
  </si>
  <si>
    <t>Objednatel:</t>
  </si>
  <si>
    <t>IČ:</t>
  </si>
  <si>
    <t>Obec Chrášťany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</si>
  <si>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</si>
  <si>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</si>
  <si>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</si>
  <si>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</si>
  <si>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</si>
  <si>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</si>
  <si>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</si>
  <si>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</si>
  <si>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</si>
  <si>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</si>
  <si>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</si>
  <si>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</si>
  <si>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</si>
  <si>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</si>
  <si>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</si>
  <si>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</si>
  <si>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</si>
  <si>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</si>
  <si>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</si>
  <si>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</si>
  <si>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</si>
  <si>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</si>
  <si>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</si>
  <si>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</si>
  <si>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</si>
  <si>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</si>
  <si>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</si>
  <si>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</si>
  <si>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</si>
  <si>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</si>
  <si>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</si>
  <si>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</si>
  <si>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</si>
  <si>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</si>
  <si>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</si>
  <si>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</si>
  <si>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</si>
  <si>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</si>
  <si>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</si>
  <si>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</si>
  <si>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</si>
  <si>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</si>
  <si>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</si>
  <si>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</si>
  <si>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</si>
  <si>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</si>
  <si>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</si>
  <si>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</si>
  <si>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{2e3839ea-2724-4ae4-b35c-c5800f19cabf}</t>
  </si>
  <si>
    <t>{00000000-0000-0000-0000-000000000000}</t>
  </si>
  <si>
    <t>/</t>
  </si>
  <si>
    <t>Počítačová učebna</t>
  </si>
  <si>
    <t>1</t>
  </si>
  <si>
    <t>{0c6904d2-c714-4000-9926-1c6b50fb1773}</t>
  </si>
  <si>
    <t>ST-17-02</t>
  </si>
  <si>
    <t>Jazyková učebna</t>
  </si>
  <si>
    <t>{1b273c33-2e14-4489-a948-7b680cc51fb9}</t>
  </si>
  <si>
    <t>ST-17-03</t>
  </si>
  <si>
    <t>Přírodovědná učebna</t>
  </si>
  <si>
    <t>{8cc21326-c95b-4c81-92ae-910b11e9372f}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</si>
  <si>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</si>
  <si>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</si>
  <si>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</si>
  <si>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</si>
  <si>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</si>
  <si>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</si>
  <si>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</si>
  <si>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</si>
  <si>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</si>
  <si>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</si>
  <si>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</si>
  <si>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</si>
  <si>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ST-17-01 - Počítačová učebna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</si>
  <si>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</si>
  <si>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</si>
  <si>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</si>
  <si>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</si>
  <si>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</si>
  <si>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</si>
  <si>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</si>
  <si>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</si>
  <si>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</si>
  <si>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</si>
  <si>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</si>
  <si>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</si>
  <si>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</si>
  <si>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</si>
  <si>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</si>
  <si>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725 - Zdravotechnika - zařizovací předměty</t>
  </si>
  <si>
    <t xml:space="preserve">    741 - Elektroinstalace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</si>
  <si>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</si>
  <si>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</si>
  <si>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</si>
  <si>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</si>
  <si>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</si>
  <si>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</si>
  <si>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</si>
  <si>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</si>
  <si>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</si>
  <si>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2) Ostatní náklady</t>
  </si>
  <si>
    <t>Zařízení staveniště</t>
  </si>
  <si>
    <t>VRN</t>
  </si>
  <si>
    <t>Projektové práce</t>
  </si>
  <si>
    <t>Provoz investora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</si>
  <si>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</si>
  <si>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</si>
  <si>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</si>
  <si>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</si>
  <si>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</si>
  <si>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</si>
  <si>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</si>
  <si>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</si>
  <si>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</si>
  <si>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</si>
  <si>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</si>
  <si>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</si>
  <si>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</si>
  <si>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</si>
  <si>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</si>
  <si>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19</t>
  </si>
  <si>
    <t>K</t>
  </si>
  <si>
    <t>317142221</t>
  </si>
  <si>
    <t>Překlady nenosné přímé z pórobetonu Ytong v příčkách tl 100 mm pro světlost otvoru do 1010 mm</t>
  </si>
  <si>
    <t>kus</t>
  </si>
  <si>
    <t>4</t>
  </si>
  <si>
    <t>-380268706</t>
  </si>
  <si>
    <t>317944321</t>
  </si>
  <si>
    <t>Válcované nosníky do č.12 dodatečně osazované do připravených otvorů</t>
  </si>
  <si>
    <t>t</t>
  </si>
  <si>
    <t>-2096407985</t>
  </si>
  <si>
    <t>20</t>
  </si>
  <si>
    <t>340238233</t>
  </si>
  <si>
    <t>Zazdívka otvorů pl do 1 m2 v příčkách nebo stěnách z příčkovek Ytong tl 100 mm</t>
  </si>
  <si>
    <t>m2</t>
  </si>
  <si>
    <t>1664630079</t>
  </si>
  <si>
    <t>16</t>
  </si>
  <si>
    <t>342272323</t>
  </si>
  <si>
    <t>Příčky tl 100 mm z pórobetonových přesných hladkých příčkovek objemové hmotnosti 500 kg/m3</t>
  </si>
  <si>
    <t>-9446064</t>
  </si>
  <si>
    <t>18</t>
  </si>
  <si>
    <t>342291131</t>
  </si>
  <si>
    <t>Ukotvení příček k betonovým konstrukcím plochými kotvami</t>
  </si>
  <si>
    <t>m</t>
  </si>
  <si>
    <t>572846829</t>
  </si>
  <si>
    <t>39</t>
  </si>
  <si>
    <t>612135001</t>
  </si>
  <si>
    <t>Vyrovnání podkladu vnitřních stěn maltou vápenocementovou tl do 10 mm</t>
  </si>
  <si>
    <t>1249808580</t>
  </si>
  <si>
    <t>78</t>
  </si>
  <si>
    <t>612135101</t>
  </si>
  <si>
    <t>Hrubá výplň rýh ve stěnách maltou jakékoli šířky rýhy</t>
  </si>
  <si>
    <t>-321301689</t>
  </si>
  <si>
    <t>28</t>
  </si>
  <si>
    <t>612311141</t>
  </si>
  <si>
    <t>Vápenná omítka štuková dvouvrstvá vnitřních stěn nanášená ručně</t>
  </si>
  <si>
    <t>-1266667738</t>
  </si>
  <si>
    <t>24</t>
  </si>
  <si>
    <t>612325121</t>
  </si>
  <si>
    <t>Vápenocementová štuková omítka rýh ve stěnách šířky do 150 mm</t>
  </si>
  <si>
    <t>-1079934825</t>
  </si>
  <si>
    <t>22</t>
  </si>
  <si>
    <t>612325225</t>
  </si>
  <si>
    <t>Vápenocementová štuková omítka malých ploch do 4,0 m2 na stěnách</t>
  </si>
  <si>
    <t>-238521205</t>
  </si>
  <si>
    <t>29</t>
  </si>
  <si>
    <t>631311114</t>
  </si>
  <si>
    <t>Mazanina tl do 80 mm z betonu prostého bez zvýšených nároků na prostředí tř. C 16/20</t>
  </si>
  <si>
    <t>m3</t>
  </si>
  <si>
    <t>666835974</t>
  </si>
  <si>
    <t>30</t>
  </si>
  <si>
    <t>632481213</t>
  </si>
  <si>
    <t>Separační vrstva z PE fólie</t>
  </si>
  <si>
    <t>-252989164</t>
  </si>
  <si>
    <t>31</t>
  </si>
  <si>
    <t>634111113</t>
  </si>
  <si>
    <t>Obvodová dilatace pružnou těsnicí páskou v 80 mm mezi stěnou a mazaninou</t>
  </si>
  <si>
    <t>981152712</t>
  </si>
  <si>
    <t>80</t>
  </si>
  <si>
    <t>634113115</t>
  </si>
  <si>
    <t>Výplň dilatačních spár mazanin plastovým profilem v 80 mm</t>
  </si>
  <si>
    <t>-1670090555</t>
  </si>
  <si>
    <t>79</t>
  </si>
  <si>
    <t>634911124</t>
  </si>
  <si>
    <t>Řezání dilatačních spár š 10 mm hl do 80 mm v čerstvé betonové mazanině</t>
  </si>
  <si>
    <t>-670266028</t>
  </si>
  <si>
    <t>25</t>
  </si>
  <si>
    <t>642944121</t>
  </si>
  <si>
    <t>Osazování ocelových zárubní dodatečné pl do 2,5 m2</t>
  </si>
  <si>
    <t>2014554682</t>
  </si>
  <si>
    <t>26</t>
  </si>
  <si>
    <t>M</t>
  </si>
  <si>
    <t>553314150</t>
  </si>
  <si>
    <t>zárubeň ocelová pro porobeton s drážkouYH 150 DV 900 L/P</t>
  </si>
  <si>
    <t>8</t>
  </si>
  <si>
    <t>344123730</t>
  </si>
  <si>
    <t>27</t>
  </si>
  <si>
    <t>553312240</t>
  </si>
  <si>
    <t>zárubeň ocelová s drážkou pro těsnění H 160 DV 900 L/P</t>
  </si>
  <si>
    <t>-702241532</t>
  </si>
  <si>
    <t>108</t>
  </si>
  <si>
    <t>949101111</t>
  </si>
  <si>
    <t>Lešení pomocné pro objekty pozemních staveb s lešeňovou podlahou v do 1,9 m zatížení do 150 kg/m2</t>
  </si>
  <si>
    <t>1207031328</t>
  </si>
  <si>
    <t>83</t>
  </si>
  <si>
    <t>952901111</t>
  </si>
  <si>
    <t>Vyčištění budov bytové a občanské výstavby při výšce podlaží do 4 m</t>
  </si>
  <si>
    <t>-470515186</t>
  </si>
  <si>
    <t>6</t>
  </si>
  <si>
    <t>962031132</t>
  </si>
  <si>
    <t>Bourání příček z cihel pálených na MVC tl do 100 mm</t>
  </si>
  <si>
    <t>1864332295</t>
  </si>
  <si>
    <t>5</t>
  </si>
  <si>
    <t>965042141</t>
  </si>
  <si>
    <t>Bourání podkladů pod dlažby nebo mazanin betonových tl do 100 mm pl přes 4 m2</t>
  </si>
  <si>
    <t>1436786161</t>
  </si>
  <si>
    <t>968072455</t>
  </si>
  <si>
    <t>Vybourání kovových dveřních zárubní pl do 2 m2</t>
  </si>
  <si>
    <t>-948250993</t>
  </si>
  <si>
    <t>7</t>
  </si>
  <si>
    <t>971033621</t>
  </si>
  <si>
    <t>Vybourání otvorů ve zdivu cihelném pl do 4 m2 na MVC nebo MV tl do 100 mm</t>
  </si>
  <si>
    <t>-423089316</t>
  </si>
  <si>
    <t>77</t>
  </si>
  <si>
    <t>974031144</t>
  </si>
  <si>
    <t>Vysekání rýh ve zdivu cihelném hl do 70 mm š do 150 mm</t>
  </si>
  <si>
    <t>408422710</t>
  </si>
  <si>
    <t>84</t>
  </si>
  <si>
    <t>997013112</t>
  </si>
  <si>
    <t>Vnitrostaveništní doprava suti a vybouraných hmot pro budovy v do 9 m s použitím mechanizace</t>
  </si>
  <si>
    <t>429690364</t>
  </si>
  <si>
    <t>85</t>
  </si>
  <si>
    <t>997013501</t>
  </si>
  <si>
    <t>Odvoz suti a vybouraných hmot na skládku nebo meziskládku do 1 km se složením</t>
  </si>
  <si>
    <t>-1556968955</t>
  </si>
  <si>
    <t>86</t>
  </si>
  <si>
    <t>997013509</t>
  </si>
  <si>
    <t>Příplatek k odvozu suti a vybouraných hmot na skládku ZKD 1 km přes 1 km</t>
  </si>
  <si>
    <t>850255559</t>
  </si>
  <si>
    <t>87</t>
  </si>
  <si>
    <t>997013831</t>
  </si>
  <si>
    <t>Poplatek za uložení stavebního směsného odpadu na skládce (skládkovné)</t>
  </si>
  <si>
    <t>-1710793626</t>
  </si>
  <si>
    <t>88</t>
  </si>
  <si>
    <t>998011002</t>
  </si>
  <si>
    <t>Přesun hmot pro budovy zděné v do 12 m</t>
  </si>
  <si>
    <t>1868000558</t>
  </si>
  <si>
    <t>81</t>
  </si>
  <si>
    <t>721173722</t>
  </si>
  <si>
    <t>Potrubí kanalizační z PE připojovací DN 40</t>
  </si>
  <si>
    <t>-1918363842</t>
  </si>
  <si>
    <t>82</t>
  </si>
  <si>
    <t>721226511</t>
  </si>
  <si>
    <t>Zápachová uzávěrka podomítková pro odvod kondenzátu</t>
  </si>
  <si>
    <t>-1848405559</t>
  </si>
  <si>
    <t>89</t>
  </si>
  <si>
    <t>721290111</t>
  </si>
  <si>
    <t>Zkouška těsnosti potrubí kanalizace vodou do DN 125</t>
  </si>
  <si>
    <t>-1265729318</t>
  </si>
  <si>
    <t>90</t>
  </si>
  <si>
    <t>998721102</t>
  </si>
  <si>
    <t>Přesun hmot tonážní pro vnitřní kanalizace v objektech v do 12 m</t>
  </si>
  <si>
    <t>-1947248347</t>
  </si>
  <si>
    <t>13</t>
  </si>
  <si>
    <t>725210821</t>
  </si>
  <si>
    <t>Demontáž umyvadel bez výtokových armatur</t>
  </si>
  <si>
    <t>soubor</t>
  </si>
  <si>
    <t>515406189</t>
  </si>
  <si>
    <t>73</t>
  </si>
  <si>
    <t>725211623</t>
  </si>
  <si>
    <t>Umyvadlo keramické se zápachovou uzávěrkou připevněné na stěnu šrouby nebo na konzolu bílé se sloupem na sifon 600 mm</t>
  </si>
  <si>
    <t>-2095836905</t>
  </si>
  <si>
    <t>34</t>
  </si>
  <si>
    <t>725820801</t>
  </si>
  <si>
    <t>Demontáž baterie nástěnné do G 3 / 4</t>
  </si>
  <si>
    <t>-1828813844</t>
  </si>
  <si>
    <t>74</t>
  </si>
  <si>
    <t>725829121</t>
  </si>
  <si>
    <t>Montáž baterie umyvadlové nástěnné pákové a klasické ostatní typ</t>
  </si>
  <si>
    <t>-1779474453</t>
  </si>
  <si>
    <t>75</t>
  </si>
  <si>
    <t>551456080</t>
  </si>
  <si>
    <t>baterie umyvadlová páková nástěnná na studenou vodu</t>
  </si>
  <si>
    <t>32</t>
  </si>
  <si>
    <t>-21705553</t>
  </si>
  <si>
    <t>35</t>
  </si>
  <si>
    <t>725860811</t>
  </si>
  <si>
    <t>Demontáž uzávěrů zápachu jednoduchých</t>
  </si>
  <si>
    <t>-858768376</t>
  </si>
  <si>
    <t>107</t>
  </si>
  <si>
    <t>725980123</t>
  </si>
  <si>
    <t>Dvířka 30/30</t>
  </si>
  <si>
    <t>450288243</t>
  </si>
  <si>
    <t>91</t>
  </si>
  <si>
    <t>998725102</t>
  </si>
  <si>
    <t>Přesun hmot tonážní pro zařizovací předměty v objektech v do 12 m</t>
  </si>
  <si>
    <t>1428627069</t>
  </si>
  <si>
    <t>100</t>
  </si>
  <si>
    <t>M002</t>
  </si>
  <si>
    <t>elektroinstalace</t>
  </si>
  <si>
    <t>kpl</t>
  </si>
  <si>
    <t>1418651082</t>
  </si>
  <si>
    <t>101</t>
  </si>
  <si>
    <t>M003</t>
  </si>
  <si>
    <t>stavební pomocné práce a konstrukce</t>
  </si>
  <si>
    <t>%</t>
  </si>
  <si>
    <t>2079827855</t>
  </si>
  <si>
    <t>71</t>
  </si>
  <si>
    <t>763135102</t>
  </si>
  <si>
    <t>Montáž kazetového podhledu z kazet 600x600 mm na zavěšenou nosnou konstrukci</t>
  </si>
  <si>
    <t>-1522474942</t>
  </si>
  <si>
    <t>72</t>
  </si>
  <si>
    <t>590305790</t>
  </si>
  <si>
    <t>podhled kazetový minerální, tl. 15 mm, 600 x 600 mm včetně závěsů a lišt</t>
  </si>
  <si>
    <t>1608171372</t>
  </si>
  <si>
    <t>92</t>
  </si>
  <si>
    <t>998763302</t>
  </si>
  <si>
    <t>Přesun hmot tonážní pro sádrokartonové konstrukce v objektech v do 12 m</t>
  </si>
  <si>
    <t>-1469786960</t>
  </si>
  <si>
    <t>93</t>
  </si>
  <si>
    <t>998763381</t>
  </si>
  <si>
    <t>Příplatek k přesunu hmot tonážní 763 SDK prováděný bez použití mechanizace</t>
  </si>
  <si>
    <t>-947712119</t>
  </si>
  <si>
    <t>61</t>
  </si>
  <si>
    <t>766660002</t>
  </si>
  <si>
    <t>Montáž dveřních křídel otvíravých 1křídlových š přes 0,8 m do ocelové zárubně včetně osazení kování a okopových plechů</t>
  </si>
  <si>
    <t>-1363969549</t>
  </si>
  <si>
    <t>62</t>
  </si>
  <si>
    <t>611627030</t>
  </si>
  <si>
    <t>dveře vnitřní hladké zátěžové, ochranná folie bílá, plné 1křídlové 90x197 cm, se zvukovou izolací</t>
  </si>
  <si>
    <t>1377708148</t>
  </si>
  <si>
    <t>9</t>
  </si>
  <si>
    <t>766662811</t>
  </si>
  <si>
    <t>Demontáž truhlářských prahů dveří jednokřídlových</t>
  </si>
  <si>
    <t>-713859761</t>
  </si>
  <si>
    <t>10</t>
  </si>
  <si>
    <t>766691914</t>
  </si>
  <si>
    <t>Vyvěšení nebo zavěšení dřevěných křídel dveří pl do 2 m2</t>
  </si>
  <si>
    <t>-152536500</t>
  </si>
  <si>
    <t>96</t>
  </si>
  <si>
    <t>766695212</t>
  </si>
  <si>
    <t>Montáž truhlářských prahů dveří 1křídlových šířky do 10 cm</t>
  </si>
  <si>
    <t>542423243</t>
  </si>
  <si>
    <t>97</t>
  </si>
  <si>
    <t>611871560</t>
  </si>
  <si>
    <t>prah dveřní dřevěný dubový tl 2 cm dl.82 cm š 10 cm</t>
  </si>
  <si>
    <t>-894452300</t>
  </si>
  <si>
    <t>98</t>
  </si>
  <si>
    <t>611871760</t>
  </si>
  <si>
    <t>prah dveřní dřevěný dubový tl 2 cm dl.92 cm š 10 cm</t>
  </si>
  <si>
    <t>-1359427012</t>
  </si>
  <si>
    <t>99</t>
  </si>
  <si>
    <t>998766102</t>
  </si>
  <si>
    <t>Přesun hmot tonážní pro konstrukce truhlářské v objektech v do 12 m</t>
  </si>
  <si>
    <t>-166547953</t>
  </si>
  <si>
    <t>63</t>
  </si>
  <si>
    <t>767896120</t>
  </si>
  <si>
    <t>Montáž okopového plechu</t>
  </si>
  <si>
    <t>1696557871</t>
  </si>
  <si>
    <t>64</t>
  </si>
  <si>
    <t>549152130</t>
  </si>
  <si>
    <t>plech okopový nerez 915 x 250 x 0.6 mm</t>
  </si>
  <si>
    <t>1712543094</t>
  </si>
  <si>
    <t>65</t>
  </si>
  <si>
    <t>549260430</t>
  </si>
  <si>
    <t>zámek stavební zadlabací vložkový bezpečnostní, včetně vložky</t>
  </si>
  <si>
    <t>-1912516376</t>
  </si>
  <si>
    <t>66</t>
  </si>
  <si>
    <t>549141220</t>
  </si>
  <si>
    <t>kování zátěžové bezpečnostní, klika-klika</t>
  </si>
  <si>
    <t>135211857</t>
  </si>
  <si>
    <t>102</t>
  </si>
  <si>
    <t>767995114</t>
  </si>
  <si>
    <t>Montáž atypických zámečnických konstrukcí hmotnosti do 50 kg</t>
  </si>
  <si>
    <t>kg</t>
  </si>
  <si>
    <t>-44331617</t>
  </si>
  <si>
    <t>103</t>
  </si>
  <si>
    <t>130104200</t>
  </si>
  <si>
    <t>úhelník ocelový rovnostranný, v jakosti 11 375, 50 x 50 x 5 mm</t>
  </si>
  <si>
    <t>-1112296641</t>
  </si>
  <si>
    <t>104</t>
  </si>
  <si>
    <t>130107120</t>
  </si>
  <si>
    <t>ocel profilová IPN, v jakosti 11 375, h=100 mm</t>
  </si>
  <si>
    <t>-1948934492</t>
  </si>
  <si>
    <t>67</t>
  </si>
  <si>
    <t>998767102</t>
  </si>
  <si>
    <t>Přesun hmot tonážní pro zámečnické konstrukce v objektech v do 12 m</t>
  </si>
  <si>
    <t>-1720586761</t>
  </si>
  <si>
    <t>3</t>
  </si>
  <si>
    <t>771471810</t>
  </si>
  <si>
    <t>Demontáž soklíků z dlaždic keramických kladených do malty rovných</t>
  </si>
  <si>
    <t>599914565</t>
  </si>
  <si>
    <t>771571810</t>
  </si>
  <si>
    <t>Demontáž podlah z dlaždic keramických kladených do malty</t>
  </si>
  <si>
    <t>-2027759547</t>
  </si>
  <si>
    <t>775411810</t>
  </si>
  <si>
    <t>Demontáž soklíků nebo lišt dřevěných přibíjených</t>
  </si>
  <si>
    <t>-590193214</t>
  </si>
  <si>
    <t>775511820</t>
  </si>
  <si>
    <t>Demontáž podlah vlysových lepených</t>
  </si>
  <si>
    <t>-1266153433</t>
  </si>
  <si>
    <t>33</t>
  </si>
  <si>
    <t>776111311</t>
  </si>
  <si>
    <t>Vysátí podkladu povlakových podlah</t>
  </si>
  <si>
    <t>-578662488</t>
  </si>
  <si>
    <t>776141122</t>
  </si>
  <si>
    <t>Vyrovnání podkladu povlakových podlah stěrkou pevnosti 30 MPa tl 5 mm</t>
  </si>
  <si>
    <t>-1520337289</t>
  </si>
  <si>
    <t>45</t>
  </si>
  <si>
    <t>776221221</t>
  </si>
  <si>
    <t>Lepení elektrostaticky vodivých čtverců z PVC standardním lepidlem</t>
  </si>
  <si>
    <t>-996060144</t>
  </si>
  <si>
    <t>46</t>
  </si>
  <si>
    <t>284110470</t>
  </si>
  <si>
    <t>PVC homogen.zátěž. elektrostaticky vodivé tl.2,00mm,čtverce 608x608, el.odpor 0,05 - 1 Mohm, tř.zátěže 34/43,tř.otěru P</t>
  </si>
  <si>
    <t>-1798203274</t>
  </si>
  <si>
    <t>47</t>
  </si>
  <si>
    <t>776223112</t>
  </si>
  <si>
    <t>Spoj povlakových podlahovin z PVC svařováním za studena</t>
  </si>
  <si>
    <t>-1513272611</t>
  </si>
  <si>
    <t>48</t>
  </si>
  <si>
    <t>776411111</t>
  </si>
  <si>
    <t>Montáž obvodových soklíků výšky do 80 mm</t>
  </si>
  <si>
    <t>-880621191</t>
  </si>
  <si>
    <t>49</t>
  </si>
  <si>
    <t>283421400</t>
  </si>
  <si>
    <t>lišty pro obklady délka 2,5 m barva šedá profil číslo 8</t>
  </si>
  <si>
    <t>1667467984</t>
  </si>
  <si>
    <t>95</t>
  </si>
  <si>
    <t>776991222</t>
  </si>
  <si>
    <t>Základní čištění nově položených podlahovin včetně 1-složkového dvouvrstvého polymerního nátěru</t>
  </si>
  <si>
    <t>-1545604940</t>
  </si>
  <si>
    <t>50</t>
  </si>
  <si>
    <t>998776102</t>
  </si>
  <si>
    <t>Přesun hmot tonážní pro podlahy povlakové v objektech v do 12 m</t>
  </si>
  <si>
    <t>-801623063</t>
  </si>
  <si>
    <t>43</t>
  </si>
  <si>
    <t>781413111</t>
  </si>
  <si>
    <t>Montáž obkladaček vnitřních pórovinových pravoúhlých do 22 ks/m2 lepených standardním lepidlem</t>
  </si>
  <si>
    <t>1386043443</t>
  </si>
  <si>
    <t>44</t>
  </si>
  <si>
    <t>597610000</t>
  </si>
  <si>
    <t>obkládačky keramické (bílé i barevné) dle investora</t>
  </si>
  <si>
    <t>881680236</t>
  </si>
  <si>
    <t>40</t>
  </si>
  <si>
    <t>781419191</t>
  </si>
  <si>
    <t>Příplatek k montáži obkladů vnitřních pórovinových za plochu do 10 m2</t>
  </si>
  <si>
    <t>-1929411223</t>
  </si>
  <si>
    <t>41</t>
  </si>
  <si>
    <t>781419194</t>
  </si>
  <si>
    <t>Příplatek k montáži obkladů vnitřních pórovinových za nerovný povrch</t>
  </si>
  <si>
    <t>1317507971</t>
  </si>
  <si>
    <t>781471810</t>
  </si>
  <si>
    <t>Demontáž obkladů z obkladaček keramických kladených do malty</t>
  </si>
  <si>
    <t>-1709274697</t>
  </si>
  <si>
    <t>76</t>
  </si>
  <si>
    <t>781493511</t>
  </si>
  <si>
    <t>Plastové profily ukončovací lepené standardním lepidlem</t>
  </si>
  <si>
    <t>-1911049451</t>
  </si>
  <si>
    <t>42</t>
  </si>
  <si>
    <t>998781102</t>
  </si>
  <si>
    <t>Přesun hmot tonážní pro obklady keramické v objektech v do 12 m</t>
  </si>
  <si>
    <t>169514947</t>
  </si>
  <si>
    <t>56</t>
  </si>
  <si>
    <t>783000201</t>
  </si>
  <si>
    <t>Přemístění okenních nebo dveřních křídel pro zhotovení nátěrů vodorovné do 50 m</t>
  </si>
  <si>
    <t>1938525589</t>
  </si>
  <si>
    <t>51</t>
  </si>
  <si>
    <t>783317105</t>
  </si>
  <si>
    <t>Krycí jednonásobný syntetický samozákladující nátěr zámečnických konstrukcí</t>
  </si>
  <si>
    <t>-1382803824</t>
  </si>
  <si>
    <t>52</t>
  </si>
  <si>
    <t>783627117</t>
  </si>
  <si>
    <t>Krycí dvojnásobný akrylátový nátěr článkových otopných těles</t>
  </si>
  <si>
    <t>-170638913</t>
  </si>
  <si>
    <t>53</t>
  </si>
  <si>
    <t>783801403</t>
  </si>
  <si>
    <t>Oprášení omítek před provedením nátěru</t>
  </si>
  <si>
    <t>650110342</t>
  </si>
  <si>
    <t>54</t>
  </si>
  <si>
    <t>783823135</t>
  </si>
  <si>
    <t>Penetrační silikonový nátěr hladkých, tenkovrstvých zrnitých nebo štukových omítek</t>
  </si>
  <si>
    <t>-313112340</t>
  </si>
  <si>
    <t>55</t>
  </si>
  <si>
    <t>783827125</t>
  </si>
  <si>
    <t>Krycí jednonásobný silikonový nátěr omítek stupně členitosti 1 a 2</t>
  </si>
  <si>
    <t>1830354234</t>
  </si>
  <si>
    <t>58</t>
  </si>
  <si>
    <t>784111001</t>
  </si>
  <si>
    <t>Oprášení (ometení ) podkladu v místnostech výšky do 3,80 m</t>
  </si>
  <si>
    <t>-1043327424</t>
  </si>
  <si>
    <t>57</t>
  </si>
  <si>
    <t>784121001</t>
  </si>
  <si>
    <t>Oškrabání malby v mísnostech výšky do 3,80 m</t>
  </si>
  <si>
    <t>133879363</t>
  </si>
  <si>
    <t>11</t>
  </si>
  <si>
    <t>784171121</t>
  </si>
  <si>
    <t>Zakrytí vnitřních ploch  konstrukcí nebo prvků  v místnostech výšky do 3,80 m</t>
  </si>
  <si>
    <t>1337073082</t>
  </si>
  <si>
    <t>12</t>
  </si>
  <si>
    <t>581248440</t>
  </si>
  <si>
    <t>fólie pro malířské potřeby zakrývací, PG 4021-20, 25µ,  4 x 5 m</t>
  </si>
  <si>
    <t>719413293</t>
  </si>
  <si>
    <t>59</t>
  </si>
  <si>
    <t>784181121</t>
  </si>
  <si>
    <t>Hloubková jednonásobná penetrace podkladu v místnostech výšky do 3,80 m</t>
  </si>
  <si>
    <t>2134514675</t>
  </si>
  <si>
    <t>60</t>
  </si>
  <si>
    <t>784211101</t>
  </si>
  <si>
    <t>Dvojnásobné bílé malby ze směsí za mokra výborně otěruvzdorných v místnostech výšky do 3,80 m</t>
  </si>
  <si>
    <t>922133064</t>
  </si>
  <si>
    <t>ST-17-02 - Jazyková učebna</t>
  </si>
  <si>
    <t>Provozní vlivy</t>
  </si>
  <si>
    <t>668470526</t>
  </si>
  <si>
    <t>367350310</t>
  </si>
  <si>
    <t>-1818206760</t>
  </si>
  <si>
    <t>1892492382</t>
  </si>
  <si>
    <t>93855380</t>
  </si>
  <si>
    <t>-2137109699</t>
  </si>
  <si>
    <t>2096801530</t>
  </si>
  <si>
    <t>112842278</t>
  </si>
  <si>
    <t>1854904963</t>
  </si>
  <si>
    <t>-2062397078</t>
  </si>
  <si>
    <t>1233185200</t>
  </si>
  <si>
    <t>Umyvadlo keramické připevněné na stěnu šrouby nebo na konzolu bílé se sloupem na sifon 600 mm</t>
  </si>
  <si>
    <t>-2119731153</t>
  </si>
  <si>
    <t>1825092137</t>
  </si>
  <si>
    <t>1226570722</t>
  </si>
  <si>
    <t>-152575217</t>
  </si>
  <si>
    <t>14</t>
  </si>
  <si>
    <t>-75783435</t>
  </si>
  <si>
    <t>709481542</t>
  </si>
  <si>
    <t>1060453979</t>
  </si>
  <si>
    <t>-2005240064</t>
  </si>
  <si>
    <t>17</t>
  </si>
  <si>
    <t>1109239248</t>
  </si>
  <si>
    <t>528502488</t>
  </si>
  <si>
    <t>1967963969</t>
  </si>
  <si>
    <t>1551885536</t>
  </si>
  <si>
    <t>766660001</t>
  </si>
  <si>
    <t>Montáž dveřních křídel otvíravých 1křídlových š do 0,8 m do ocelové zárubně</t>
  </si>
  <si>
    <t>-1318311887</t>
  </si>
  <si>
    <t>611627020</t>
  </si>
  <si>
    <t>dveře vnitřní hladké zátěžové, ochranná folie bílá, plné 1křídlové 80x197 cm, se zvukovou izolací</t>
  </si>
  <si>
    <t>572615607</t>
  </si>
  <si>
    <t>23</t>
  </si>
  <si>
    <t>-1981788570</t>
  </si>
  <si>
    <t>-194482303</t>
  </si>
  <si>
    <t>838606048</t>
  </si>
  <si>
    <t>922403803</t>
  </si>
  <si>
    <t>36</t>
  </si>
  <si>
    <t>157135492</t>
  </si>
  <si>
    <t>37</t>
  </si>
  <si>
    <t>156328493</t>
  </si>
  <si>
    <t>38</t>
  </si>
  <si>
    <t>-1325833955</t>
  </si>
  <si>
    <t>593459684</t>
  </si>
  <si>
    <t>259448354</t>
  </si>
  <si>
    <t>693294935</t>
  </si>
  <si>
    <t>1910696676</t>
  </si>
  <si>
    <t>775413115</t>
  </si>
  <si>
    <t>Montáž podlahové lišty ze dřeva tvrdého nebo měkkého lepené</t>
  </si>
  <si>
    <t>1431968303</t>
  </si>
  <si>
    <t>614181130</t>
  </si>
  <si>
    <t>lišta dřevěná dub 7 x 35 mm</t>
  </si>
  <si>
    <t>327046896</t>
  </si>
  <si>
    <t>775510952</t>
  </si>
  <si>
    <t>Doplnění podlah vlysových, tl do 22 mm, plochy do 1 m2</t>
  </si>
  <si>
    <t>910023751</t>
  </si>
  <si>
    <t>611921420</t>
  </si>
  <si>
    <t>vlysy parketové buk tl 21 mm š 50 mm d.250 mm I (výběr)</t>
  </si>
  <si>
    <t>-1314439845</t>
  </si>
  <si>
    <t>775591919</t>
  </si>
  <si>
    <t>Oprava podlah dřevěných - broušení celkové včetně tmelení</t>
  </si>
  <si>
    <t>-1769478323</t>
  </si>
  <si>
    <t>775591920</t>
  </si>
  <si>
    <t>Oprava podlah dřevěných - vysátí povrchu</t>
  </si>
  <si>
    <t>1733727795</t>
  </si>
  <si>
    <t>775591929</t>
  </si>
  <si>
    <t>Oprava podlah dřevěných - celkové lakování</t>
  </si>
  <si>
    <t>-185642412</t>
  </si>
  <si>
    <t>998775102</t>
  </si>
  <si>
    <t>Přesun hmot tonážní pro podlahy dřevěné v objektech v do 12 m</t>
  </si>
  <si>
    <t>-162223518</t>
  </si>
  <si>
    <t>23807324</t>
  </si>
  <si>
    <t>950434978</t>
  </si>
  <si>
    <t>526000544</t>
  </si>
  <si>
    <t>-1708195357</t>
  </si>
  <si>
    <t>1637969650</t>
  </si>
  <si>
    <t>-1543821983</t>
  </si>
  <si>
    <t>23282406</t>
  </si>
  <si>
    <t>1773878841</t>
  </si>
  <si>
    <t>-281078602</t>
  </si>
  <si>
    <t>-1034721251</t>
  </si>
  <si>
    <t>-29396993</t>
  </si>
  <si>
    <t>1272867648</t>
  </si>
  <si>
    <t>1296424287</t>
  </si>
  <si>
    <t>-280212608</t>
  </si>
  <si>
    <t>1829208344</t>
  </si>
  <si>
    <t>-568939960</t>
  </si>
  <si>
    <t>1437083101</t>
  </si>
  <si>
    <t>1930388446</t>
  </si>
  <si>
    <t>2122314540</t>
  </si>
  <si>
    <t>ST-17-03 - Přírodovědná učebna</t>
  </si>
  <si>
    <t xml:space="preserve">    711 - Izolace proti vodě, vlhkosti a plynům</t>
  </si>
  <si>
    <t xml:space="preserve">    722 - Zdravotechnika - vnitřní vodovod</t>
  </si>
  <si>
    <t>1710054908</t>
  </si>
  <si>
    <t>881029179</t>
  </si>
  <si>
    <t>612325112</t>
  </si>
  <si>
    <t>Vápenocementová hladká omítka rýh ve stěnách šířky do 300 mm</t>
  </si>
  <si>
    <t>-1753331888</t>
  </si>
  <si>
    <t>494617811</t>
  </si>
  <si>
    <t>631312121</t>
  </si>
  <si>
    <t>Doplnění dosavadních mazanin betonem prostým plochy do 4 m2 tloušťky do 80 mm</t>
  </si>
  <si>
    <t>1608927481</t>
  </si>
  <si>
    <t>793099400</t>
  </si>
  <si>
    <t>-25571767</t>
  </si>
  <si>
    <t>965042131</t>
  </si>
  <si>
    <t>Bourání podkladů pod dlažby nebo mazanin betonových nebo z litého asfaltu tl do 100 mm pl do 4 m2</t>
  </si>
  <si>
    <t>-191841133</t>
  </si>
  <si>
    <t>1415329126</t>
  </si>
  <si>
    <t>974032122</t>
  </si>
  <si>
    <t>Vysekání rýh ve stěnách nebo příčkách z dutých cihel nebo tvárnic hl do 30 mm š do 70 mm</t>
  </si>
  <si>
    <t>-747196129</t>
  </si>
  <si>
    <t>466529317</t>
  </si>
  <si>
    <t>1441387716</t>
  </si>
  <si>
    <t>-183663798</t>
  </si>
  <si>
    <t>-1813261060</t>
  </si>
  <si>
    <t>1911075045</t>
  </si>
  <si>
    <t>711111001</t>
  </si>
  <si>
    <t>Provedení izolace proti zemní vlhkosti vodorovné za studena nátěrem penetračním</t>
  </si>
  <si>
    <t>307605367</t>
  </si>
  <si>
    <t>111631510</t>
  </si>
  <si>
    <t>lak asfaltový ALP/9 (MJ kg)</t>
  </si>
  <si>
    <t>146335084</t>
  </si>
  <si>
    <t>711131811</t>
  </si>
  <si>
    <t>Odstranění izolace proti zemní vlhkosti vodorovné</t>
  </si>
  <si>
    <t>1823712849</t>
  </si>
  <si>
    <t>711141559</t>
  </si>
  <si>
    <t>Provedení izolace proti zemní vlhkosti pásy přitavením vodorovné NAIP</t>
  </si>
  <si>
    <t>-700178432</t>
  </si>
  <si>
    <t>628331590</t>
  </si>
  <si>
    <t>pás těžký asfaltovaný SKLOBIT 40 MINERAL G 200 S40</t>
  </si>
  <si>
    <t>-1554122466</t>
  </si>
  <si>
    <t>721173723</t>
  </si>
  <si>
    <t>Potrubí kanalizační z PE připojovací DN 50</t>
  </si>
  <si>
    <t>-1679696588</t>
  </si>
  <si>
    <t>998721101</t>
  </si>
  <si>
    <t>Přesun hmot tonážní pro vnitřní kanalizace v objektech v do 6 m</t>
  </si>
  <si>
    <t>-1410020780</t>
  </si>
  <si>
    <t>722130231</t>
  </si>
  <si>
    <t>Potrubí vodovodní ocelové závitové pozinkované svařované běžné DN 15</t>
  </si>
  <si>
    <t>-869320468</t>
  </si>
  <si>
    <t>722130913</t>
  </si>
  <si>
    <t>Potrubí pozinkované závitové přeřezání ocelové trubky do DN 25</t>
  </si>
  <si>
    <t>-1795532989</t>
  </si>
  <si>
    <t>722130991</t>
  </si>
  <si>
    <t>Potrubí pozinkované závitové vsazení odbočky do potrubí oboustranná svěrná spojka DN 20 / G 1/2</t>
  </si>
  <si>
    <t>-2045799799</t>
  </si>
  <si>
    <t>722190401</t>
  </si>
  <si>
    <t>Vyvedení a upevnění výpustku do DN 25</t>
  </si>
  <si>
    <t>-1835938599</t>
  </si>
  <si>
    <t>722190901</t>
  </si>
  <si>
    <t>Uzavření nebo otevření vodovodního potrubí při opravách</t>
  </si>
  <si>
    <t>2098388687</t>
  </si>
  <si>
    <t>722229101</t>
  </si>
  <si>
    <t>Montáž vodovodních armatur s jedním závitem G 1/2 ostatní typ</t>
  </si>
  <si>
    <t>1906877249</t>
  </si>
  <si>
    <t>551408200</t>
  </si>
  <si>
    <t>kohout kulový podomítkový 1/2"</t>
  </si>
  <si>
    <t>12801991</t>
  </si>
  <si>
    <t>722232011</t>
  </si>
  <si>
    <t>Kohout kulový podomítkový G 1/2 PN 16 do 120°C vnitřní závit</t>
  </si>
  <si>
    <t>-1182826217</t>
  </si>
  <si>
    <t>722290234</t>
  </si>
  <si>
    <t>Proplach a dezinfekce vodovodního potrubí do DN 80</t>
  </si>
  <si>
    <t>-910489313</t>
  </si>
  <si>
    <t>998722101</t>
  </si>
  <si>
    <t>Přesun hmot tonážní pro vnitřní vodovod v objektech v do 6 m</t>
  </si>
  <si>
    <t>-1748357573</t>
  </si>
  <si>
    <t>-1736490373</t>
  </si>
  <si>
    <t>2144994987</t>
  </si>
  <si>
    <t>1239074003</t>
  </si>
  <si>
    <t>365459885</t>
  </si>
  <si>
    <t>-1405023991</t>
  </si>
  <si>
    <t>-591810782</t>
  </si>
  <si>
    <t>725862103</t>
  </si>
  <si>
    <t>Zápachová uzávěrka pro dřezy DN 40/50</t>
  </si>
  <si>
    <t>103826197</t>
  </si>
  <si>
    <t>725980121</t>
  </si>
  <si>
    <t>Dvířka 15/15</t>
  </si>
  <si>
    <t>1728710830</t>
  </si>
  <si>
    <t>-1691462282</t>
  </si>
  <si>
    <t>-975384956</t>
  </si>
  <si>
    <t>-2124877263</t>
  </si>
  <si>
    <t>1735863625</t>
  </si>
  <si>
    <t>-589836862</t>
  </si>
  <si>
    <t>1052517283</t>
  </si>
  <si>
    <t>1405074466</t>
  </si>
  <si>
    <t>-1191413764</t>
  </si>
  <si>
    <t>-1052902368</t>
  </si>
  <si>
    <t>-1835492313</t>
  </si>
  <si>
    <t>-907470546</t>
  </si>
  <si>
    <t>-1356674195</t>
  </si>
  <si>
    <t>-625090294</t>
  </si>
  <si>
    <t>248280034</t>
  </si>
  <si>
    <t>-1113372260</t>
  </si>
  <si>
    <t>1464983560</t>
  </si>
  <si>
    <t>39788600</t>
  </si>
  <si>
    <t>129195674</t>
  </si>
  <si>
    <t>-696252221</t>
  </si>
  <si>
    <t>776111117</t>
  </si>
  <si>
    <t>Broušení stávajícího podkladu povlakových podlah diamantovým kotoučem</t>
  </si>
  <si>
    <t>483673088</t>
  </si>
  <si>
    <t>-289120394</t>
  </si>
  <si>
    <t>776201811</t>
  </si>
  <si>
    <t>Demontáž lepených povlakových podlah bez podložky ručně</t>
  </si>
  <si>
    <t>-384563039</t>
  </si>
  <si>
    <t>776221211</t>
  </si>
  <si>
    <t>Lepení čtverců z PVC standardním lepidlem</t>
  </si>
  <si>
    <t>-431361391</t>
  </si>
  <si>
    <t>284110350</t>
  </si>
  <si>
    <t>PVC homogenní zátěžové, čtverce 608x608, tl. 2,00 mm</t>
  </si>
  <si>
    <t>-1829799855</t>
  </si>
  <si>
    <t>776410811</t>
  </si>
  <si>
    <t>Odstranění soklíků a lišt pryžových nebo plastových</t>
  </si>
  <si>
    <t>1175282982</t>
  </si>
  <si>
    <t>218524754</t>
  </si>
  <si>
    <t>284110060</t>
  </si>
  <si>
    <t>lišta speciální soklová PVC 10224 samolepící 15 x 50 mm role 50 m</t>
  </si>
  <si>
    <t>56090593</t>
  </si>
  <si>
    <t>68</t>
  </si>
  <si>
    <t>776991121</t>
  </si>
  <si>
    <t>Základní čištění nově položených podlahovin vysátím a setřením vlhkým mopem</t>
  </si>
  <si>
    <t>720780968</t>
  </si>
  <si>
    <t>69</t>
  </si>
  <si>
    <t>776991141</t>
  </si>
  <si>
    <t>Pastování a leštění podlahovin ručně</t>
  </si>
  <si>
    <t>-1963933053</t>
  </si>
  <si>
    <t>70</t>
  </si>
  <si>
    <t>-1259496880</t>
  </si>
  <si>
    <t>776991821</t>
  </si>
  <si>
    <t>Odstranění lepidla ručně z podlah</t>
  </si>
  <si>
    <t>831204853</t>
  </si>
  <si>
    <t>-298940863</t>
  </si>
  <si>
    <t>-924190250</t>
  </si>
  <si>
    <t>1940709072</t>
  </si>
  <si>
    <t>76376823</t>
  </si>
  <si>
    <t>-1005557511</t>
  </si>
  <si>
    <t>760655544</t>
  </si>
  <si>
    <t>-207593536</t>
  </si>
  <si>
    <t>-381826622</t>
  </si>
  <si>
    <t>-1159679718</t>
  </si>
  <si>
    <t>-893239266</t>
  </si>
  <si>
    <t>-1477280463</t>
  </si>
  <si>
    <t>-348855299</t>
  </si>
  <si>
    <t>-2008150304</t>
  </si>
  <si>
    <t>1862071425</t>
  </si>
  <si>
    <t>1242512243</t>
  </si>
  <si>
    <t>-789599452</t>
  </si>
  <si>
    <t>-1579222255</t>
  </si>
  <si>
    <t>-944447049</t>
  </si>
  <si>
    <t>-436327612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</si>
</sst>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9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19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4" fillId="0" borderId="25" xfId="0" applyFont="1" applyBorder="1" applyAlignment="1" applyProtection="1">
      <alignment horizontal="center" vertical="center"/>
      <protection locked="0"/>
    </xf>
    <xf numFmtId="49" fontId="34" fillId="0" borderId="25" xfId="0" applyNumberFormat="1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5" borderId="23" xfId="0" applyFont="1" applyFill="1" applyBorder="1" applyAlignment="1">
      <alignment horizontal="center" vertical="center" wrapText="1"/>
    </xf>
    <xf numFmtId="0" fontId="31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4" fillId="0" borderId="25" xfId="0" applyFont="1" applyBorder="1" applyAlignment="1" applyProtection="1">
      <alignment horizontal="left" vertical="center" wrapText="1"/>
      <protection locked="0"/>
    </xf>
    <xf numFmtId="4" fontId="34" fillId="0" borderId="25" xfId="0" applyNumberFormat="1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5"/>
  <sheetViews>
    <sheetView showGridLines="0" workbookViewId="0">
      <pane ySplit="1" topLeftCell="A3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3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" customHeight="1">
      <c r="C2" s="165" t="s">
        <v>7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R2" s="190" t="s">
        <v>8</v>
      </c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7" t="s">
        <v>9</v>
      </c>
      <c r="BT2" s="17" t="s">
        <v>10</v>
      </c>
    </row>
    <row r="3" spans="1:73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" customHeight="1">
      <c r="B4" s="21"/>
      <c r="C4" s="167" t="s">
        <v>12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22"/>
      <c r="AS4" s="23" t="s">
        <v>13</v>
      </c>
      <c r="BS4" s="17" t="s">
        <v>14</v>
      </c>
    </row>
    <row r="5" spans="1:73" ht="14.4" customHeight="1">
      <c r="B5" s="21"/>
      <c r="C5" s="24"/>
      <c r="D5" s="25" t="s">
        <v>15</v>
      </c>
      <c r="E5" s="24"/>
      <c r="F5" s="24"/>
      <c r="G5" s="24"/>
      <c r="H5" s="24"/>
      <c r="I5" s="24"/>
      <c r="J5" s="24"/>
      <c r="K5" s="169" t="s">
        <v>16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24"/>
      <c r="AQ5" s="22"/>
      <c r="BS5" s="17" t="s">
        <v>9</v>
      </c>
    </row>
    <row r="6" spans="1:73" ht="36.9" customHeight="1">
      <c r="B6" s="21"/>
      <c r="C6" s="24"/>
      <c r="D6" s="27" t="s">
        <v>17</v>
      </c>
      <c r="E6" s="24"/>
      <c r="F6" s="24"/>
      <c r="G6" s="24"/>
      <c r="H6" s="24"/>
      <c r="I6" s="24"/>
      <c r="J6" s="24"/>
      <c r="K6" s="171" t="s">
        <v>18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24"/>
      <c r="AQ6" s="22"/>
      <c r="BS6" s="17" t="s">
        <v>9</v>
      </c>
    </row>
    <row r="7" spans="1:73" ht="14.4" customHeight="1">
      <c r="B7" s="21"/>
      <c r="C7" s="24"/>
      <c r="D7" s="28" t="s">
        <v>19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20</v>
      </c>
      <c r="AL7" s="24"/>
      <c r="AM7" s="24"/>
      <c r="AN7" s="26" t="s">
        <v>5</v>
      </c>
      <c r="AO7" s="24"/>
      <c r="AP7" s="24"/>
      <c r="AQ7" s="22"/>
      <c r="BS7" s="17" t="s">
        <v>9</v>
      </c>
    </row>
    <row r="8" spans="1:73" ht="14.4" customHeight="1">
      <c r="B8" s="21"/>
      <c r="C8" s="24"/>
      <c r="D8" s="28" t="s">
        <v>21</v>
      </c>
      <c r="E8" s="24"/>
      <c r="F8" s="24"/>
      <c r="G8" s="24"/>
      <c r="H8" s="24"/>
      <c r="I8" s="24"/>
      <c r="J8" s="24"/>
      <c r="K8" s="26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23</v>
      </c>
      <c r="AL8" s="24"/>
      <c r="AM8" s="24"/>
      <c r="AN8" s="26" t="s">
        <v>24</v>
      </c>
      <c r="AO8" s="24"/>
      <c r="AP8" s="24"/>
      <c r="AQ8" s="22"/>
      <c r="BS8" s="17" t="s">
        <v>9</v>
      </c>
    </row>
    <row r="9" spans="1:73" ht="14.4" customHeight="1">
      <c r="B9" s="21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2"/>
      <c r="BS9" s="17" t="s">
        <v>9</v>
      </c>
    </row>
    <row r="10" spans="1:73" ht="14.4" customHeight="1">
      <c r="B10" s="21"/>
      <c r="C10" s="24"/>
      <c r="D10" s="28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26</v>
      </c>
      <c r="AL10" s="24"/>
      <c r="AM10" s="24"/>
      <c r="AN10" s="26" t="s">
        <v>5</v>
      </c>
      <c r="AO10" s="24"/>
      <c r="AP10" s="24"/>
      <c r="AQ10" s="22"/>
      <c r="BS10" s="17" t="s">
        <v>9</v>
      </c>
    </row>
    <row r="11" spans="1:73" ht="18.45" customHeight="1">
      <c r="B11" s="21"/>
      <c r="C11" s="24"/>
      <c r="D11" s="24"/>
      <c r="E11" s="26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28</v>
      </c>
      <c r="AL11" s="24"/>
      <c r="AM11" s="24"/>
      <c r="AN11" s="26" t="s">
        <v>5</v>
      </c>
      <c r="AO11" s="24"/>
      <c r="AP11" s="24"/>
      <c r="AQ11" s="22"/>
      <c r="BS11" s="17" t="s">
        <v>9</v>
      </c>
    </row>
    <row r="12" spans="1:73" ht="6.9" customHeight="1">
      <c r="B12" s="21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2"/>
      <c r="BS12" s="17" t="s">
        <v>9</v>
      </c>
    </row>
    <row r="13" spans="1:73" ht="14.4" customHeight="1">
      <c r="B13" s="21"/>
      <c r="C13" s="24"/>
      <c r="D13" s="28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26</v>
      </c>
      <c r="AL13" s="24"/>
      <c r="AM13" s="24"/>
      <c r="AN13" s="26" t="s">
        <v>5</v>
      </c>
      <c r="AO13" s="24"/>
      <c r="AP13" s="24"/>
      <c r="AQ13" s="22"/>
      <c r="BS13" s="17" t="s">
        <v>9</v>
      </c>
    </row>
    <row r="14" spans="1:73" ht="13.2">
      <c r="B14" s="21"/>
      <c r="C14" s="24"/>
      <c r="D14" s="24"/>
      <c r="E14" s="26" t="s">
        <v>22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28</v>
      </c>
      <c r="AL14" s="24"/>
      <c r="AM14" s="24"/>
      <c r="AN14" s="26" t="s">
        <v>5</v>
      </c>
      <c r="AO14" s="24"/>
      <c r="AP14" s="24"/>
      <c r="AQ14" s="22"/>
      <c r="BS14" s="17" t="s">
        <v>9</v>
      </c>
    </row>
    <row r="15" spans="1:73" ht="6.9" customHeight="1">
      <c r="B15" s="21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2"/>
      <c r="BS15" s="17" t="s">
        <v>6</v>
      </c>
    </row>
    <row r="16" spans="1:73" ht="14.4" customHeight="1">
      <c r="B16" s="21"/>
      <c r="C16" s="24"/>
      <c r="D16" s="28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26</v>
      </c>
      <c r="AL16" s="24"/>
      <c r="AM16" s="24"/>
      <c r="AN16" s="26" t="s">
        <v>5</v>
      </c>
      <c r="AO16" s="24"/>
      <c r="AP16" s="24"/>
      <c r="AQ16" s="22"/>
      <c r="BS16" s="17" t="s">
        <v>6</v>
      </c>
    </row>
    <row r="17" spans="2:71" ht="18.45" customHeight="1">
      <c r="B17" s="21"/>
      <c r="C17" s="24"/>
      <c r="D17" s="24"/>
      <c r="E17" s="26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28</v>
      </c>
      <c r="AL17" s="24"/>
      <c r="AM17" s="24"/>
      <c r="AN17" s="26" t="s">
        <v>5</v>
      </c>
      <c r="AO17" s="24"/>
      <c r="AP17" s="24"/>
      <c r="AQ17" s="22"/>
      <c r="BS17" s="17" t="s">
        <v>31</v>
      </c>
    </row>
    <row r="18" spans="2:71" ht="6.9" customHeight="1">
      <c r="B18" s="21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2"/>
      <c r="BS18" s="17" t="s">
        <v>9</v>
      </c>
    </row>
    <row r="19" spans="2:71" ht="14.4" customHeight="1">
      <c r="B19" s="21"/>
      <c r="C19" s="24"/>
      <c r="D19" s="28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26</v>
      </c>
      <c r="AL19" s="24"/>
      <c r="AM19" s="24"/>
      <c r="AN19" s="26" t="s">
        <v>5</v>
      </c>
      <c r="AO19" s="24"/>
      <c r="AP19" s="24"/>
      <c r="AQ19" s="22"/>
      <c r="BS19" s="17" t="s">
        <v>9</v>
      </c>
    </row>
    <row r="20" spans="2:71" ht="18.45" customHeight="1">
      <c r="B20" s="21"/>
      <c r="C20" s="24"/>
      <c r="D20" s="24"/>
      <c r="E20" s="26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28</v>
      </c>
      <c r="AL20" s="24"/>
      <c r="AM20" s="24"/>
      <c r="AN20" s="26" t="s">
        <v>5</v>
      </c>
      <c r="AO20" s="24"/>
      <c r="AP20" s="24"/>
      <c r="AQ20" s="22"/>
    </row>
    <row r="21" spans="2:71" ht="6.9" customHeight="1">
      <c r="B21" s="21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2"/>
    </row>
    <row r="22" spans="2:71" ht="13.2">
      <c r="B22" s="21"/>
      <c r="C22" s="24"/>
      <c r="D22" s="28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2"/>
    </row>
    <row r="23" spans="2:71" ht="22.5" customHeight="1">
      <c r="B23" s="21"/>
      <c r="C23" s="24"/>
      <c r="D23" s="24"/>
      <c r="E23" s="172" t="s">
        <v>5</v>
      </c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O23" s="24"/>
      <c r="AP23" s="24"/>
      <c r="AQ23" s="22"/>
    </row>
    <row r="24" spans="2:71" ht="6.9" customHeight="1">
      <c r="B24" s="21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2"/>
    </row>
    <row r="25" spans="2:71" ht="6.9" customHeight="1">
      <c r="B25" s="21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2"/>
    </row>
    <row r="26" spans="2:71" ht="14.4" customHeight="1">
      <c r="B26" s="21"/>
      <c r="C26" s="24"/>
      <c r="D26" s="30" t="s">
        <v>34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96">
        <f>ROUND(AG87,2)</f>
        <v>0</v>
      </c>
      <c r="AL26" s="170"/>
      <c r="AM26" s="170"/>
      <c r="AN26" s="170"/>
      <c r="AO26" s="170"/>
      <c r="AP26" s="24"/>
      <c r="AQ26" s="22"/>
    </row>
    <row r="27" spans="2:71" ht="14.4" customHeight="1">
      <c r="B27" s="21"/>
      <c r="C27" s="24"/>
      <c r="D27" s="30" t="s">
        <v>35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96">
        <f>ROUND(AG92,2)</f>
        <v>0</v>
      </c>
      <c r="AL27" s="196"/>
      <c r="AM27" s="196"/>
      <c r="AN27" s="196"/>
      <c r="AO27" s="196"/>
      <c r="AP27" s="24"/>
      <c r="AQ27" s="22"/>
    </row>
    <row r="28" spans="2:71" s="1" customFormat="1" ht="6.9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5" customHeight="1">
      <c r="B29" s="31"/>
      <c r="C29" s="32"/>
      <c r="D29" s="34" t="s">
        <v>36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97">
        <f>ROUND(AK26+AK27,2)</f>
        <v>0</v>
      </c>
      <c r="AL29" s="198"/>
      <c r="AM29" s="198"/>
      <c r="AN29" s="198"/>
      <c r="AO29" s="198"/>
      <c r="AP29" s="32"/>
      <c r="AQ29" s="33"/>
    </row>
    <row r="30" spans="2:71" s="1" customFormat="1" ht="6.9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" customHeight="1">
      <c r="B31" s="36"/>
      <c r="C31" s="37"/>
      <c r="D31" s="38" t="s">
        <v>37</v>
      </c>
      <c r="E31" s="37"/>
      <c r="F31" s="38" t="s">
        <v>38</v>
      </c>
      <c r="G31" s="37"/>
      <c r="H31" s="37"/>
      <c r="I31" s="37"/>
      <c r="J31" s="37"/>
      <c r="K31" s="37"/>
      <c r="L31" s="162">
        <v>0.21</v>
      </c>
      <c r="M31" s="163"/>
      <c r="N31" s="163"/>
      <c r="O31" s="163"/>
      <c r="P31" s="37"/>
      <c r="Q31" s="37"/>
      <c r="R31" s="37"/>
      <c r="S31" s="37"/>
      <c r="T31" s="40" t="s">
        <v>39</v>
      </c>
      <c r="U31" s="37"/>
      <c r="V31" s="37"/>
      <c r="W31" s="164">
        <f>ROUND(AZ87+SUM(CD93),2)</f>
        <v>0</v>
      </c>
      <c r="X31" s="163"/>
      <c r="Y31" s="163"/>
      <c r="Z31" s="163"/>
      <c r="AA31" s="163"/>
      <c r="AB31" s="163"/>
      <c r="AC31" s="163"/>
      <c r="AD31" s="163"/>
      <c r="AE31" s="163"/>
      <c r="AF31" s="37"/>
      <c r="AG31" s="37"/>
      <c r="AH31" s="37"/>
      <c r="AI31" s="37"/>
      <c r="AJ31" s="37"/>
      <c r="AK31" s="164">
        <f>ROUND(AV87+SUM(BY93),2)</f>
        <v>0</v>
      </c>
      <c r="AL31" s="163"/>
      <c r="AM31" s="163"/>
      <c r="AN31" s="163"/>
      <c r="AO31" s="163"/>
      <c r="AP31" s="37"/>
      <c r="AQ31" s="41"/>
    </row>
    <row r="32" spans="2:71" s="2" customFormat="1" ht="14.4" customHeight="1">
      <c r="B32" s="36"/>
      <c r="C32" s="37"/>
      <c r="D32" s="37"/>
      <c r="E32" s="37"/>
      <c r="F32" s="38" t="s">
        <v>40</v>
      </c>
      <c r="G32" s="37"/>
      <c r="H32" s="37"/>
      <c r="I32" s="37"/>
      <c r="J32" s="37"/>
      <c r="K32" s="37"/>
      <c r="L32" s="162">
        <v>0.15</v>
      </c>
      <c r="M32" s="163"/>
      <c r="N32" s="163"/>
      <c r="O32" s="163"/>
      <c r="P32" s="37"/>
      <c r="Q32" s="37"/>
      <c r="R32" s="37"/>
      <c r="S32" s="37"/>
      <c r="T32" s="40" t="s">
        <v>39</v>
      </c>
      <c r="U32" s="37"/>
      <c r="V32" s="37"/>
      <c r="W32" s="164">
        <f>ROUND(BA87+SUM(CE93),2)</f>
        <v>0</v>
      </c>
      <c r="X32" s="163"/>
      <c r="Y32" s="163"/>
      <c r="Z32" s="163"/>
      <c r="AA32" s="163"/>
      <c r="AB32" s="163"/>
      <c r="AC32" s="163"/>
      <c r="AD32" s="163"/>
      <c r="AE32" s="163"/>
      <c r="AF32" s="37"/>
      <c r="AG32" s="37"/>
      <c r="AH32" s="37"/>
      <c r="AI32" s="37"/>
      <c r="AJ32" s="37"/>
      <c r="AK32" s="164">
        <f>ROUND(AW87+SUM(BZ93),2)</f>
        <v>0</v>
      </c>
      <c r="AL32" s="163"/>
      <c r="AM32" s="163"/>
      <c r="AN32" s="163"/>
      <c r="AO32" s="163"/>
      <c r="AP32" s="37"/>
      <c r="AQ32" s="41"/>
    </row>
    <row r="33" spans="2:43" s="2" customFormat="1" ht="14.4" hidden="1" customHeight="1">
      <c r="B33" s="36"/>
      <c r="C33" s="37"/>
      <c r="D33" s="37"/>
      <c r="E33" s="37"/>
      <c r="F33" s="38" t="s">
        <v>41</v>
      </c>
      <c r="G33" s="37"/>
      <c r="H33" s="37"/>
      <c r="I33" s="37"/>
      <c r="J33" s="37"/>
      <c r="K33" s="37"/>
      <c r="L33" s="162">
        <v>0.21</v>
      </c>
      <c r="M33" s="163"/>
      <c r="N33" s="163"/>
      <c r="O33" s="163"/>
      <c r="P33" s="37"/>
      <c r="Q33" s="37"/>
      <c r="R33" s="37"/>
      <c r="S33" s="37"/>
      <c r="T33" s="40" t="s">
        <v>39</v>
      </c>
      <c r="U33" s="37"/>
      <c r="V33" s="37"/>
      <c r="W33" s="164">
        <f>ROUND(BB87+SUM(CF93),2)</f>
        <v>0</v>
      </c>
      <c r="X33" s="163"/>
      <c r="Y33" s="163"/>
      <c r="Z33" s="163"/>
      <c r="AA33" s="163"/>
      <c r="AB33" s="163"/>
      <c r="AC33" s="163"/>
      <c r="AD33" s="163"/>
      <c r="AE33" s="163"/>
      <c r="AF33" s="37"/>
      <c r="AG33" s="37"/>
      <c r="AH33" s="37"/>
      <c r="AI33" s="37"/>
      <c r="AJ33" s="37"/>
      <c r="AK33" s="164">
        <v>0</v>
      </c>
      <c r="AL33" s="163"/>
      <c r="AM33" s="163"/>
      <c r="AN33" s="163"/>
      <c r="AO33" s="163"/>
      <c r="AP33" s="37"/>
      <c r="AQ33" s="41"/>
    </row>
    <row r="34" spans="2:43" s="2" customFormat="1" ht="14.4" hidden="1" customHeight="1">
      <c r="B34" s="36"/>
      <c r="C34" s="37"/>
      <c r="D34" s="37"/>
      <c r="E34" s="37"/>
      <c r="F34" s="38" t="s">
        <v>42</v>
      </c>
      <c r="G34" s="37"/>
      <c r="H34" s="37"/>
      <c r="I34" s="37"/>
      <c r="J34" s="37"/>
      <c r="K34" s="37"/>
      <c r="L34" s="162">
        <v>0.15</v>
      </c>
      <c r="M34" s="163"/>
      <c r="N34" s="163"/>
      <c r="O34" s="163"/>
      <c r="P34" s="37"/>
      <c r="Q34" s="37"/>
      <c r="R34" s="37"/>
      <c r="S34" s="37"/>
      <c r="T34" s="40" t="s">
        <v>39</v>
      </c>
      <c r="U34" s="37"/>
      <c r="V34" s="37"/>
      <c r="W34" s="164">
        <f>ROUND(BC87+SUM(CG93),2)</f>
        <v>0</v>
      </c>
      <c r="X34" s="163"/>
      <c r="Y34" s="163"/>
      <c r="Z34" s="163"/>
      <c r="AA34" s="163"/>
      <c r="AB34" s="163"/>
      <c r="AC34" s="163"/>
      <c r="AD34" s="163"/>
      <c r="AE34" s="163"/>
      <c r="AF34" s="37"/>
      <c r="AG34" s="37"/>
      <c r="AH34" s="37"/>
      <c r="AI34" s="37"/>
      <c r="AJ34" s="37"/>
      <c r="AK34" s="164">
        <v>0</v>
      </c>
      <c r="AL34" s="163"/>
      <c r="AM34" s="163"/>
      <c r="AN34" s="163"/>
      <c r="AO34" s="163"/>
      <c r="AP34" s="37"/>
      <c r="AQ34" s="41"/>
    </row>
    <row r="35" spans="2:43" s="2" customFormat="1" ht="14.4" hidden="1" customHeight="1">
      <c r="B35" s="36"/>
      <c r="C35" s="37"/>
      <c r="D35" s="37"/>
      <c r="E35" s="37"/>
      <c r="F35" s="38" t="s">
        <v>43</v>
      </c>
      <c r="G35" s="37"/>
      <c r="H35" s="37"/>
      <c r="I35" s="37"/>
      <c r="J35" s="37"/>
      <c r="K35" s="37"/>
      <c r="L35" s="162">
        <v>0</v>
      </c>
      <c r="M35" s="163"/>
      <c r="N35" s="163"/>
      <c r="O35" s="163"/>
      <c r="P35" s="37"/>
      <c r="Q35" s="37"/>
      <c r="R35" s="37"/>
      <c r="S35" s="37"/>
      <c r="T35" s="40" t="s">
        <v>39</v>
      </c>
      <c r="U35" s="37"/>
      <c r="V35" s="37"/>
      <c r="W35" s="164">
        <f>ROUND(BD87+SUM(CH93),2)</f>
        <v>0</v>
      </c>
      <c r="X35" s="163"/>
      <c r="Y35" s="163"/>
      <c r="Z35" s="163"/>
      <c r="AA35" s="163"/>
      <c r="AB35" s="163"/>
      <c r="AC35" s="163"/>
      <c r="AD35" s="163"/>
      <c r="AE35" s="163"/>
      <c r="AF35" s="37"/>
      <c r="AG35" s="37"/>
      <c r="AH35" s="37"/>
      <c r="AI35" s="37"/>
      <c r="AJ35" s="37"/>
      <c r="AK35" s="164">
        <v>0</v>
      </c>
      <c r="AL35" s="163"/>
      <c r="AM35" s="163"/>
      <c r="AN35" s="163"/>
      <c r="AO35" s="163"/>
      <c r="AP35" s="37"/>
      <c r="AQ35" s="41"/>
    </row>
    <row r="36" spans="2:43" s="1" customFormat="1" ht="6.9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5" customHeight="1">
      <c r="B37" s="31"/>
      <c r="C37" s="42"/>
      <c r="D37" s="43" t="s">
        <v>44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45</v>
      </c>
      <c r="U37" s="44"/>
      <c r="V37" s="44"/>
      <c r="W37" s="44"/>
      <c r="X37" s="177" t="s">
        <v>46</v>
      </c>
      <c r="Y37" s="178"/>
      <c r="Z37" s="178"/>
      <c r="AA37" s="178"/>
      <c r="AB37" s="178"/>
      <c r="AC37" s="44"/>
      <c r="AD37" s="44"/>
      <c r="AE37" s="44"/>
      <c r="AF37" s="44"/>
      <c r="AG37" s="44"/>
      <c r="AH37" s="44"/>
      <c r="AI37" s="44"/>
      <c r="AJ37" s="44"/>
      <c r="AK37" s="179">
        <f>SUM(AK29:AK35)</f>
        <v>0</v>
      </c>
      <c r="AL37" s="178"/>
      <c r="AM37" s="178"/>
      <c r="AN37" s="178"/>
      <c r="AO37" s="180"/>
      <c r="AP37" s="42"/>
      <c r="AQ37" s="33"/>
    </row>
    <row r="38" spans="2:43" s="1" customFormat="1" ht="14.4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>
      <c r="B39" s="21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2"/>
    </row>
    <row r="40" spans="2:43">
      <c r="B40" s="21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2"/>
    </row>
    <row r="41" spans="2:43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2"/>
    </row>
    <row r="42" spans="2:43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2"/>
    </row>
    <row r="43" spans="2:43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2"/>
    </row>
    <row r="44" spans="2:43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2"/>
    </row>
    <row r="45" spans="2:43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2"/>
    </row>
    <row r="46" spans="2:43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2"/>
    </row>
    <row r="47" spans="2:43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2"/>
    </row>
    <row r="48" spans="2:43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2"/>
    </row>
    <row r="49" spans="2:43" s="1" customFormat="1" ht="14.4">
      <c r="B49" s="31"/>
      <c r="C49" s="32"/>
      <c r="D49" s="46" t="s">
        <v>47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48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>
      <c r="B50" s="21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2"/>
    </row>
    <row r="51" spans="2:43">
      <c r="B51" s="21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2"/>
    </row>
    <row r="52" spans="2:43">
      <c r="B52" s="21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2"/>
    </row>
    <row r="53" spans="2:43">
      <c r="B53" s="21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2"/>
    </row>
    <row r="54" spans="2:43">
      <c r="B54" s="21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2"/>
    </row>
    <row r="55" spans="2:43">
      <c r="B55" s="21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2"/>
    </row>
    <row r="56" spans="2:43">
      <c r="B56" s="21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2"/>
    </row>
    <row r="57" spans="2:43">
      <c r="B57" s="21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2"/>
    </row>
    <row r="58" spans="2:43" s="1" customFormat="1" ht="14.4">
      <c r="B58" s="31"/>
      <c r="C58" s="32"/>
      <c r="D58" s="51" t="s">
        <v>49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50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49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50</v>
      </c>
      <c r="AN58" s="52"/>
      <c r="AO58" s="54"/>
      <c r="AP58" s="32"/>
      <c r="AQ58" s="33"/>
    </row>
    <row r="59" spans="2:43">
      <c r="B59" s="21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2"/>
    </row>
    <row r="60" spans="2:43" s="1" customFormat="1" ht="14.4">
      <c r="B60" s="31"/>
      <c r="C60" s="32"/>
      <c r="D60" s="46" t="s">
        <v>51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52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>
      <c r="B61" s="21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2"/>
    </row>
    <row r="62" spans="2:43">
      <c r="B62" s="21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2"/>
    </row>
    <row r="63" spans="2:43">
      <c r="B63" s="21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2"/>
    </row>
    <row r="64" spans="2:43">
      <c r="B64" s="21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2"/>
    </row>
    <row r="65" spans="2:43">
      <c r="B65" s="21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2"/>
    </row>
    <row r="66" spans="2:43">
      <c r="B66" s="21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2"/>
    </row>
    <row r="67" spans="2:43">
      <c r="B67" s="21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2"/>
    </row>
    <row r="68" spans="2:43">
      <c r="B68" s="21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2"/>
    </row>
    <row r="69" spans="2:43" s="1" customFormat="1" ht="14.4">
      <c r="B69" s="31"/>
      <c r="C69" s="32"/>
      <c r="D69" s="51" t="s">
        <v>49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50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49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50</v>
      </c>
      <c r="AN69" s="52"/>
      <c r="AO69" s="54"/>
      <c r="AP69" s="32"/>
      <c r="AQ69" s="33"/>
    </row>
    <row r="70" spans="2:43" s="1" customFormat="1" ht="6.9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" customHeight="1">
      <c r="B76" s="31"/>
      <c r="C76" s="167" t="s">
        <v>53</v>
      </c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33"/>
    </row>
    <row r="77" spans="2:43" s="3" customFormat="1" ht="14.4" customHeight="1">
      <c r="B77" s="61"/>
      <c r="C77" s="28" t="s">
        <v>15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ST-17-01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" customHeight="1">
      <c r="B78" s="64"/>
      <c r="C78" s="65" t="s">
        <v>17</v>
      </c>
      <c r="D78" s="66"/>
      <c r="E78" s="66"/>
      <c r="F78" s="66"/>
      <c r="G78" s="66"/>
      <c r="H78" s="66"/>
      <c r="I78" s="66"/>
      <c r="J78" s="66"/>
      <c r="K78" s="66"/>
      <c r="L78" s="181" t="str">
        <f>K6</f>
        <v>ZS Chrášťany - zkvalitnění výuky</v>
      </c>
      <c r="M78" s="182"/>
      <c r="N78" s="182"/>
      <c r="O78" s="182"/>
      <c r="P78" s="182"/>
      <c r="Q78" s="182"/>
      <c r="R78" s="182"/>
      <c r="S78" s="182"/>
      <c r="T78" s="182"/>
      <c r="U78" s="182"/>
      <c r="V78" s="182"/>
      <c r="W78" s="182"/>
      <c r="X78" s="182"/>
      <c r="Y78" s="18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66"/>
      <c r="AQ78" s="67"/>
    </row>
    <row r="79" spans="2:43" s="1" customFormat="1" ht="6.9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3.2">
      <c r="B80" s="31"/>
      <c r="C80" s="28" t="s">
        <v>21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 xml:space="preserve"> 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23</v>
      </c>
      <c r="AJ80" s="32"/>
      <c r="AK80" s="32"/>
      <c r="AL80" s="32"/>
      <c r="AM80" s="69" t="str">
        <f>IF(AN8= "","",AN8)</f>
        <v>4.2.2017</v>
      </c>
      <c r="AN80" s="32"/>
      <c r="AO80" s="32"/>
      <c r="AP80" s="32"/>
      <c r="AQ80" s="33"/>
    </row>
    <row r="81" spans="1:76" s="1" customFormat="1" ht="6.9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3.2">
      <c r="B82" s="31"/>
      <c r="C82" s="28" t="s">
        <v>25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>Obec Chrášťany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30</v>
      </c>
      <c r="AJ82" s="32"/>
      <c r="AK82" s="32"/>
      <c r="AL82" s="32"/>
      <c r="AM82" s="183" t="str">
        <f>IF(E17="","",E17)</f>
        <v xml:space="preserve"> </v>
      </c>
      <c r="AN82" s="183"/>
      <c r="AO82" s="183"/>
      <c r="AP82" s="183"/>
      <c r="AQ82" s="33"/>
      <c r="AS82" s="192" t="s">
        <v>54</v>
      </c>
      <c r="AT82" s="193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3.2">
      <c r="B83" s="31"/>
      <c r="C83" s="28" t="s">
        <v>29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32</v>
      </c>
      <c r="AJ83" s="32"/>
      <c r="AK83" s="32"/>
      <c r="AL83" s="32"/>
      <c r="AM83" s="183" t="str">
        <f>IF(E20="","",E20)</f>
        <v xml:space="preserve"> </v>
      </c>
      <c r="AN83" s="183"/>
      <c r="AO83" s="183"/>
      <c r="AP83" s="183"/>
      <c r="AQ83" s="33"/>
      <c r="AS83" s="194"/>
      <c r="AT83" s="195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8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94"/>
      <c r="AT84" s="195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73" t="s">
        <v>55</v>
      </c>
      <c r="D85" s="174"/>
      <c r="E85" s="174"/>
      <c r="F85" s="174"/>
      <c r="G85" s="174"/>
      <c r="H85" s="71"/>
      <c r="I85" s="175" t="s">
        <v>56</v>
      </c>
      <c r="J85" s="174"/>
      <c r="K85" s="174"/>
      <c r="L85" s="174"/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  <c r="AF85" s="174"/>
      <c r="AG85" s="175" t="s">
        <v>57</v>
      </c>
      <c r="AH85" s="174"/>
      <c r="AI85" s="174"/>
      <c r="AJ85" s="174"/>
      <c r="AK85" s="174"/>
      <c r="AL85" s="174"/>
      <c r="AM85" s="174"/>
      <c r="AN85" s="175" t="s">
        <v>58</v>
      </c>
      <c r="AO85" s="174"/>
      <c r="AP85" s="176"/>
      <c r="AQ85" s="33"/>
      <c r="AS85" s="72" t="s">
        <v>59</v>
      </c>
      <c r="AT85" s="73" t="s">
        <v>60</v>
      </c>
      <c r="AU85" s="73" t="s">
        <v>61</v>
      </c>
      <c r="AV85" s="73" t="s">
        <v>62</v>
      </c>
      <c r="AW85" s="73" t="s">
        <v>63</v>
      </c>
      <c r="AX85" s="73" t="s">
        <v>64</v>
      </c>
      <c r="AY85" s="73" t="s">
        <v>65</v>
      </c>
      <c r="AZ85" s="73" t="s">
        <v>66</v>
      </c>
      <c r="BA85" s="73" t="s">
        <v>67</v>
      </c>
      <c r="BB85" s="73" t="s">
        <v>68</v>
      </c>
      <c r="BC85" s="73" t="s">
        <v>69</v>
      </c>
      <c r="BD85" s="74" t="s">
        <v>70</v>
      </c>
    </row>
    <row r="86" spans="1:76" s="1" customFormat="1" ht="10.8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" customHeight="1">
      <c r="B87" s="64"/>
      <c r="C87" s="76" t="s">
        <v>71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85">
        <f>ROUND(SUM(AG88:AG90),2)</f>
        <v>0</v>
      </c>
      <c r="AH87" s="185"/>
      <c r="AI87" s="185"/>
      <c r="AJ87" s="185"/>
      <c r="AK87" s="185"/>
      <c r="AL87" s="185"/>
      <c r="AM87" s="185"/>
      <c r="AN87" s="186">
        <f>SUM(AG87,AT87)</f>
        <v>0</v>
      </c>
      <c r="AO87" s="186"/>
      <c r="AP87" s="186"/>
      <c r="AQ87" s="67"/>
      <c r="AS87" s="78">
        <f>ROUND(SUM(AS88:AS90),2)</f>
        <v>0</v>
      </c>
      <c r="AT87" s="79">
        <f>ROUND(SUM(AV87:AW87),2)</f>
        <v>0</v>
      </c>
      <c r="AU87" s="80">
        <f>ROUND(SUM(AU88:AU90),5)</f>
        <v>771.36062000000004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ROUND(SUM(AZ88:AZ90),2)</f>
        <v>0</v>
      </c>
      <c r="BA87" s="79">
        <f>ROUND(SUM(BA88:BA90),2)</f>
        <v>0</v>
      </c>
      <c r="BB87" s="79">
        <f>ROUND(SUM(BB88:BB90),2)</f>
        <v>0</v>
      </c>
      <c r="BC87" s="79">
        <f>ROUND(SUM(BC88:BC90),2)</f>
        <v>0</v>
      </c>
      <c r="BD87" s="81">
        <f>ROUND(SUM(BD88:BD90),2)</f>
        <v>0</v>
      </c>
      <c r="BS87" s="82" t="s">
        <v>72</v>
      </c>
      <c r="BT87" s="82" t="s">
        <v>73</v>
      </c>
      <c r="BU87" s="83" t="s">
        <v>74</v>
      </c>
      <c r="BV87" s="82" t="s">
        <v>75</v>
      </c>
      <c r="BW87" s="82" t="s">
        <v>76</v>
      </c>
      <c r="BX87" s="82" t="s">
        <v>77</v>
      </c>
    </row>
    <row r="88" spans="1:76" s="5" customFormat="1" ht="37.5" customHeight="1">
      <c r="A88" s="84" t="s">
        <v>78</v>
      </c>
      <c r="B88" s="85"/>
      <c r="C88" s="86"/>
      <c r="D88" s="184" t="s">
        <v>16</v>
      </c>
      <c r="E88" s="184"/>
      <c r="F88" s="184"/>
      <c r="G88" s="184"/>
      <c r="H88" s="184"/>
      <c r="I88" s="87"/>
      <c r="J88" s="184" t="s">
        <v>79</v>
      </c>
      <c r="K88" s="184"/>
      <c r="L88" s="184"/>
      <c r="M88" s="184"/>
      <c r="N88" s="184"/>
      <c r="O88" s="184"/>
      <c r="P88" s="184"/>
      <c r="Q88" s="184"/>
      <c r="R88" s="184"/>
      <c r="S88" s="184"/>
      <c r="T88" s="184"/>
      <c r="U88" s="184"/>
      <c r="V88" s="184"/>
      <c r="W88" s="184"/>
      <c r="X88" s="184"/>
      <c r="Y88" s="184"/>
      <c r="Z88" s="184"/>
      <c r="AA88" s="184"/>
      <c r="AB88" s="184"/>
      <c r="AC88" s="184"/>
      <c r="AD88" s="184"/>
      <c r="AE88" s="184"/>
      <c r="AF88" s="184"/>
      <c r="AG88" s="187">
        <f>'ST-17-01 - Počítačová učebna'!M30</f>
        <v>0</v>
      </c>
      <c r="AH88" s="188"/>
      <c r="AI88" s="188"/>
      <c r="AJ88" s="188"/>
      <c r="AK88" s="188"/>
      <c r="AL88" s="188"/>
      <c r="AM88" s="188"/>
      <c r="AN88" s="187">
        <f>SUM(AG88,AT88)</f>
        <v>0</v>
      </c>
      <c r="AO88" s="188"/>
      <c r="AP88" s="188"/>
      <c r="AQ88" s="88"/>
      <c r="AS88" s="89">
        <f>'ST-17-01 - Počítačová učebna'!M28</f>
        <v>0</v>
      </c>
      <c r="AT88" s="90">
        <f>ROUND(SUM(AV88:AW88),2)</f>
        <v>0</v>
      </c>
      <c r="AU88" s="91">
        <f>'ST-17-01 - Počítačová učebna'!W131</f>
        <v>350.53110700000002</v>
      </c>
      <c r="AV88" s="90">
        <f>'ST-17-01 - Počítačová učebna'!M32</f>
        <v>0</v>
      </c>
      <c r="AW88" s="90">
        <f>'ST-17-01 - Počítačová učebna'!M33</f>
        <v>0</v>
      </c>
      <c r="AX88" s="90">
        <f>'ST-17-01 - Počítačová učebna'!M34</f>
        <v>0</v>
      </c>
      <c r="AY88" s="90">
        <f>'ST-17-01 - Počítačová učebna'!M35</f>
        <v>0</v>
      </c>
      <c r="AZ88" s="90">
        <f>'ST-17-01 - Počítačová učebna'!H32</f>
        <v>0</v>
      </c>
      <c r="BA88" s="90">
        <f>'ST-17-01 - Počítačová učebna'!H33</f>
        <v>0</v>
      </c>
      <c r="BB88" s="90">
        <f>'ST-17-01 - Počítačová učebna'!H34</f>
        <v>0</v>
      </c>
      <c r="BC88" s="90">
        <f>'ST-17-01 - Počítačová učebna'!H35</f>
        <v>0</v>
      </c>
      <c r="BD88" s="92">
        <f>'ST-17-01 - Počítačová učebna'!H36</f>
        <v>0</v>
      </c>
      <c r="BT88" s="93" t="s">
        <v>80</v>
      </c>
      <c r="BV88" s="93" t="s">
        <v>75</v>
      </c>
      <c r="BW88" s="93" t="s">
        <v>81</v>
      </c>
      <c r="BX88" s="93" t="s">
        <v>76</v>
      </c>
    </row>
    <row r="89" spans="1:76" s="5" customFormat="1" ht="37.5" customHeight="1">
      <c r="A89" s="84" t="s">
        <v>78</v>
      </c>
      <c r="B89" s="85"/>
      <c r="C89" s="86"/>
      <c r="D89" s="184" t="s">
        <v>82</v>
      </c>
      <c r="E89" s="184"/>
      <c r="F89" s="184"/>
      <c r="G89" s="184"/>
      <c r="H89" s="184"/>
      <c r="I89" s="87"/>
      <c r="J89" s="184" t="s">
        <v>83</v>
      </c>
      <c r="K89" s="184"/>
      <c r="L89" s="184"/>
      <c r="M89" s="184"/>
      <c r="N89" s="184"/>
      <c r="O89" s="184"/>
      <c r="P89" s="184"/>
      <c r="Q89" s="184"/>
      <c r="R89" s="184"/>
      <c r="S89" s="184"/>
      <c r="T89" s="184"/>
      <c r="U89" s="184"/>
      <c r="V89" s="184"/>
      <c r="W89" s="184"/>
      <c r="X89" s="184"/>
      <c r="Y89" s="184"/>
      <c r="Z89" s="184"/>
      <c r="AA89" s="184"/>
      <c r="AB89" s="184"/>
      <c r="AC89" s="184"/>
      <c r="AD89" s="184"/>
      <c r="AE89" s="184"/>
      <c r="AF89" s="184"/>
      <c r="AG89" s="187">
        <f>'ST-17-02 - Jazyková učebna'!M30</f>
        <v>0</v>
      </c>
      <c r="AH89" s="188"/>
      <c r="AI89" s="188"/>
      <c r="AJ89" s="188"/>
      <c r="AK89" s="188"/>
      <c r="AL89" s="188"/>
      <c r="AM89" s="188"/>
      <c r="AN89" s="187">
        <f>SUM(AG89,AT89)</f>
        <v>0</v>
      </c>
      <c r="AO89" s="188"/>
      <c r="AP89" s="188"/>
      <c r="AQ89" s="88"/>
      <c r="AS89" s="89">
        <f>'ST-17-02 - Jazyková učebna'!M28</f>
        <v>0</v>
      </c>
      <c r="AT89" s="90">
        <f>ROUND(SUM(AV89:AW89),2)</f>
        <v>0</v>
      </c>
      <c r="AU89" s="91">
        <f>'ST-17-02 - Jazyková učebna'!W128</f>
        <v>120.77728399999999</v>
      </c>
      <c r="AV89" s="90">
        <f>'ST-17-02 - Jazyková učebna'!M32</f>
        <v>0</v>
      </c>
      <c r="AW89" s="90">
        <f>'ST-17-02 - Jazyková učebna'!M33</f>
        <v>0</v>
      </c>
      <c r="AX89" s="90">
        <f>'ST-17-02 - Jazyková učebna'!M34</f>
        <v>0</v>
      </c>
      <c r="AY89" s="90">
        <f>'ST-17-02 - Jazyková učebna'!M35</f>
        <v>0</v>
      </c>
      <c r="AZ89" s="90">
        <f>'ST-17-02 - Jazyková učebna'!H32</f>
        <v>0</v>
      </c>
      <c r="BA89" s="90">
        <f>'ST-17-02 - Jazyková učebna'!H33</f>
        <v>0</v>
      </c>
      <c r="BB89" s="90">
        <f>'ST-17-02 - Jazyková učebna'!H34</f>
        <v>0</v>
      </c>
      <c r="BC89" s="90">
        <f>'ST-17-02 - Jazyková učebna'!H35</f>
        <v>0</v>
      </c>
      <c r="BD89" s="92">
        <f>'ST-17-02 - Jazyková učebna'!H36</f>
        <v>0</v>
      </c>
      <c r="BT89" s="93" t="s">
        <v>80</v>
      </c>
      <c r="BV89" s="93" t="s">
        <v>75</v>
      </c>
      <c r="BW89" s="93" t="s">
        <v>84</v>
      </c>
      <c r="BX89" s="93" t="s">
        <v>76</v>
      </c>
    </row>
    <row r="90" spans="1:76" s="5" customFormat="1" ht="37.5" customHeight="1">
      <c r="A90" s="84" t="s">
        <v>78</v>
      </c>
      <c r="B90" s="85"/>
      <c r="C90" s="86"/>
      <c r="D90" s="184" t="s">
        <v>85</v>
      </c>
      <c r="E90" s="184"/>
      <c r="F90" s="184"/>
      <c r="G90" s="184"/>
      <c r="H90" s="184"/>
      <c r="I90" s="87"/>
      <c r="J90" s="184" t="s">
        <v>86</v>
      </c>
      <c r="K90" s="184"/>
      <c r="L90" s="184"/>
      <c r="M90" s="184"/>
      <c r="N90" s="184"/>
      <c r="O90" s="184"/>
      <c r="P90" s="184"/>
      <c r="Q90" s="184"/>
      <c r="R90" s="184"/>
      <c r="S90" s="184"/>
      <c r="T90" s="184"/>
      <c r="U90" s="184"/>
      <c r="V90" s="184"/>
      <c r="W90" s="184"/>
      <c r="X90" s="184"/>
      <c r="Y90" s="184"/>
      <c r="Z90" s="184"/>
      <c r="AA90" s="184"/>
      <c r="AB90" s="184"/>
      <c r="AC90" s="184"/>
      <c r="AD90" s="184"/>
      <c r="AE90" s="184"/>
      <c r="AF90" s="184"/>
      <c r="AG90" s="187">
        <f>'ST-17-03 - Přírodovědná u...'!M30</f>
        <v>0</v>
      </c>
      <c r="AH90" s="188"/>
      <c r="AI90" s="188"/>
      <c r="AJ90" s="188"/>
      <c r="AK90" s="188"/>
      <c r="AL90" s="188"/>
      <c r="AM90" s="188"/>
      <c r="AN90" s="187">
        <f>SUM(AG90,AT90)</f>
        <v>0</v>
      </c>
      <c r="AO90" s="188"/>
      <c r="AP90" s="188"/>
      <c r="AQ90" s="88"/>
      <c r="AS90" s="94">
        <f>'ST-17-03 - Přírodovědná u...'!M28</f>
        <v>0</v>
      </c>
      <c r="AT90" s="95">
        <f>ROUND(SUM(AV90:AW90),2)</f>
        <v>0</v>
      </c>
      <c r="AU90" s="96">
        <f>'ST-17-03 - Přírodovědná u...'!W131</f>
        <v>300.05222399999997</v>
      </c>
      <c r="AV90" s="95">
        <f>'ST-17-03 - Přírodovědná u...'!M32</f>
        <v>0</v>
      </c>
      <c r="AW90" s="95">
        <f>'ST-17-03 - Přírodovědná u...'!M33</f>
        <v>0</v>
      </c>
      <c r="AX90" s="95">
        <f>'ST-17-03 - Přírodovědná u...'!M34</f>
        <v>0</v>
      </c>
      <c r="AY90" s="95">
        <f>'ST-17-03 - Přírodovědná u...'!M35</f>
        <v>0</v>
      </c>
      <c r="AZ90" s="95">
        <f>'ST-17-03 - Přírodovědná u...'!H32</f>
        <v>0</v>
      </c>
      <c r="BA90" s="95">
        <f>'ST-17-03 - Přírodovědná u...'!H33</f>
        <v>0</v>
      </c>
      <c r="BB90" s="95">
        <f>'ST-17-03 - Přírodovědná u...'!H34</f>
        <v>0</v>
      </c>
      <c r="BC90" s="95">
        <f>'ST-17-03 - Přírodovědná u...'!H35</f>
        <v>0</v>
      </c>
      <c r="BD90" s="97">
        <f>'ST-17-03 - Přírodovědná u...'!H36</f>
        <v>0</v>
      </c>
      <c r="BT90" s="93" t="s">
        <v>80</v>
      </c>
      <c r="BV90" s="93" t="s">
        <v>75</v>
      </c>
      <c r="BW90" s="93" t="s">
        <v>87</v>
      </c>
      <c r="BX90" s="93" t="s">
        <v>76</v>
      </c>
    </row>
    <row r="91" spans="1:76">
      <c r="B91" s="21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2"/>
    </row>
    <row r="92" spans="1:76" s="1" customFormat="1" ht="30" customHeight="1">
      <c r="B92" s="31"/>
      <c r="C92" s="76" t="s">
        <v>88</v>
      </c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186">
        <v>0</v>
      </c>
      <c r="AH92" s="186"/>
      <c r="AI92" s="186"/>
      <c r="AJ92" s="186"/>
      <c r="AK92" s="186"/>
      <c r="AL92" s="186"/>
      <c r="AM92" s="186"/>
      <c r="AN92" s="186">
        <v>0</v>
      </c>
      <c r="AO92" s="186"/>
      <c r="AP92" s="186"/>
      <c r="AQ92" s="33"/>
      <c r="AS92" s="72" t="s">
        <v>89</v>
      </c>
      <c r="AT92" s="73" t="s">
        <v>90</v>
      </c>
      <c r="AU92" s="73" t="s">
        <v>37</v>
      </c>
      <c r="AV92" s="74" t="s">
        <v>60</v>
      </c>
    </row>
    <row r="93" spans="1:76" s="1" customFormat="1" ht="10.8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3"/>
      <c r="AS93" s="98"/>
      <c r="AT93" s="52"/>
      <c r="AU93" s="52"/>
      <c r="AV93" s="54"/>
    </row>
    <row r="94" spans="1:76" s="1" customFormat="1" ht="30" customHeight="1">
      <c r="B94" s="31"/>
      <c r="C94" s="99" t="s">
        <v>91</v>
      </c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89">
        <f>ROUND(AG87+AG92,2)</f>
        <v>0</v>
      </c>
      <c r="AH94" s="189"/>
      <c r="AI94" s="189"/>
      <c r="AJ94" s="189"/>
      <c r="AK94" s="189"/>
      <c r="AL94" s="189"/>
      <c r="AM94" s="189"/>
      <c r="AN94" s="189">
        <f>AN87+AN92</f>
        <v>0</v>
      </c>
      <c r="AO94" s="189"/>
      <c r="AP94" s="189"/>
      <c r="AQ94" s="33"/>
    </row>
    <row r="95" spans="1:76" s="1" customFormat="1" ht="6.9" customHeight="1">
      <c r="B95" s="55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57"/>
    </row>
  </sheetData>
  <mergeCells count="53">
    <mergeCell ref="AG92:AM92"/>
    <mergeCell ref="AN92:AP92"/>
    <mergeCell ref="AG94:AM94"/>
    <mergeCell ref="AN94:AP94"/>
    <mergeCell ref="AR2:BE2"/>
    <mergeCell ref="AN90:AP90"/>
    <mergeCell ref="AG90:AM90"/>
    <mergeCell ref="AS82:AT84"/>
    <mergeCell ref="AM83:AP83"/>
    <mergeCell ref="AK26:AO26"/>
    <mergeCell ref="AK27:AO27"/>
    <mergeCell ref="AK29:AO29"/>
    <mergeCell ref="D90:H90"/>
    <mergeCell ref="J90:AF90"/>
    <mergeCell ref="AG87:AM87"/>
    <mergeCell ref="AN87:AP87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ST-17-01 - Počítačová učebna'!C2" display="/"/>
    <hyperlink ref="A89" location="'ST-17-02 - Jazyková učebna'!C2" display="/"/>
    <hyperlink ref="A90" location="'ST-17-03 - Přírodovědná u...'!C2" display="/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47"/>
  <sheetViews>
    <sheetView showGridLines="0" workbookViewId="0">
      <pane ySplit="1" topLeftCell="A97" activePane="bottomLeft" state="frozen"/>
      <selection pane="bottomLeft" activeCell="N113" sqref="N113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01"/>
      <c r="B1" s="11"/>
      <c r="C1" s="11"/>
      <c r="D1" s="12" t="s">
        <v>1</v>
      </c>
      <c r="E1" s="11"/>
      <c r="F1" s="13" t="s">
        <v>92</v>
      </c>
      <c r="G1" s="13"/>
      <c r="H1" s="226" t="s">
        <v>93</v>
      </c>
      <c r="I1" s="226"/>
      <c r="J1" s="226"/>
      <c r="K1" s="226"/>
      <c r="L1" s="13" t="s">
        <v>94</v>
      </c>
      <c r="M1" s="11"/>
      <c r="N1" s="11"/>
      <c r="O1" s="12" t="s">
        <v>95</v>
      </c>
      <c r="P1" s="11"/>
      <c r="Q1" s="11"/>
      <c r="R1" s="11"/>
      <c r="S1" s="13" t="s">
        <v>96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>
      <c r="C2" s="165" t="s">
        <v>7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S2" s="190" t="s">
        <v>8</v>
      </c>
      <c r="T2" s="191"/>
      <c r="U2" s="191"/>
      <c r="V2" s="191"/>
      <c r="W2" s="191"/>
      <c r="X2" s="191"/>
      <c r="Y2" s="191"/>
      <c r="Z2" s="191"/>
      <c r="AA2" s="191"/>
      <c r="AB2" s="191"/>
      <c r="AC2" s="191"/>
      <c r="AT2" s="17" t="s">
        <v>81</v>
      </c>
    </row>
    <row r="3" spans="1:6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97</v>
      </c>
    </row>
    <row r="4" spans="1:66" ht="36.9" customHeight="1">
      <c r="B4" s="21"/>
      <c r="C4" s="167" t="s">
        <v>98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22"/>
      <c r="T4" s="23" t="s">
        <v>13</v>
      </c>
      <c r="AT4" s="17" t="s">
        <v>6</v>
      </c>
    </row>
    <row r="5" spans="1:66" ht="6.9" customHeight="1">
      <c r="B5" s="2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ht="25.35" customHeight="1">
      <c r="B6" s="21"/>
      <c r="C6" s="24"/>
      <c r="D6" s="28" t="s">
        <v>17</v>
      </c>
      <c r="E6" s="24"/>
      <c r="F6" s="199" t="str">
        <f>'Rekapitulace stavby'!K6</f>
        <v>ZS Chrášťany - zkvalitnění výuky</v>
      </c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4"/>
      <c r="R6" s="22"/>
    </row>
    <row r="7" spans="1:66" s="1" customFormat="1" ht="32.85" customHeight="1">
      <c r="B7" s="31"/>
      <c r="C7" s="32"/>
      <c r="D7" s="27" t="s">
        <v>99</v>
      </c>
      <c r="E7" s="32"/>
      <c r="F7" s="171" t="s">
        <v>100</v>
      </c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32"/>
      <c r="R7" s="33"/>
    </row>
    <row r="8" spans="1:66" s="1" customFormat="1" ht="14.4" customHeight="1">
      <c r="B8" s="31"/>
      <c r="C8" s="32"/>
      <c r="D8" s="28" t="s">
        <v>19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20</v>
      </c>
      <c r="N8" s="32"/>
      <c r="O8" s="26" t="s">
        <v>5</v>
      </c>
      <c r="P8" s="32"/>
      <c r="Q8" s="32"/>
      <c r="R8" s="33"/>
    </row>
    <row r="9" spans="1:66" s="1" customFormat="1" ht="14.4" customHeight="1">
      <c r="B9" s="31"/>
      <c r="C9" s="32"/>
      <c r="D9" s="28" t="s">
        <v>21</v>
      </c>
      <c r="E9" s="32"/>
      <c r="F9" s="26" t="s">
        <v>22</v>
      </c>
      <c r="G9" s="32"/>
      <c r="H9" s="32"/>
      <c r="I9" s="32"/>
      <c r="J9" s="32"/>
      <c r="K9" s="32"/>
      <c r="L9" s="32"/>
      <c r="M9" s="28" t="s">
        <v>23</v>
      </c>
      <c r="N9" s="32"/>
      <c r="O9" s="202" t="str">
        <f>'Rekapitulace stavby'!AN8</f>
        <v>4.2.2017</v>
      </c>
      <c r="P9" s="202"/>
      <c r="Q9" s="32"/>
      <c r="R9" s="33"/>
    </row>
    <row r="10" spans="1:66" s="1" customFormat="1" ht="10.8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" customHeight="1">
      <c r="B11" s="31"/>
      <c r="C11" s="32"/>
      <c r="D11" s="28" t="s">
        <v>25</v>
      </c>
      <c r="E11" s="32"/>
      <c r="F11" s="32"/>
      <c r="G11" s="32"/>
      <c r="H11" s="32"/>
      <c r="I11" s="32"/>
      <c r="J11" s="32"/>
      <c r="K11" s="32"/>
      <c r="L11" s="32"/>
      <c r="M11" s="28" t="s">
        <v>26</v>
      </c>
      <c r="N11" s="32"/>
      <c r="O11" s="169" t="s">
        <v>5</v>
      </c>
      <c r="P11" s="169"/>
      <c r="Q11" s="32"/>
      <c r="R11" s="33"/>
    </row>
    <row r="12" spans="1:66" s="1" customFormat="1" ht="18" customHeight="1">
      <c r="B12" s="31"/>
      <c r="C12" s="32"/>
      <c r="D12" s="32"/>
      <c r="E12" s="26" t="s">
        <v>27</v>
      </c>
      <c r="F12" s="32"/>
      <c r="G12" s="32"/>
      <c r="H12" s="32"/>
      <c r="I12" s="32"/>
      <c r="J12" s="32"/>
      <c r="K12" s="32"/>
      <c r="L12" s="32"/>
      <c r="M12" s="28" t="s">
        <v>28</v>
      </c>
      <c r="N12" s="32"/>
      <c r="O12" s="169" t="s">
        <v>5</v>
      </c>
      <c r="P12" s="169"/>
      <c r="Q12" s="32"/>
      <c r="R12" s="33"/>
    </row>
    <row r="13" spans="1:66" s="1" customFormat="1" ht="6.9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" customHeight="1">
      <c r="B14" s="31"/>
      <c r="C14" s="32"/>
      <c r="D14" s="28" t="s">
        <v>29</v>
      </c>
      <c r="E14" s="32"/>
      <c r="F14" s="32"/>
      <c r="G14" s="32"/>
      <c r="H14" s="32"/>
      <c r="I14" s="32"/>
      <c r="J14" s="32"/>
      <c r="K14" s="32"/>
      <c r="L14" s="32"/>
      <c r="M14" s="28" t="s">
        <v>26</v>
      </c>
      <c r="N14" s="32"/>
      <c r="O14" s="169" t="str">
        <f>IF('Rekapitulace stavby'!AN13="","",'Rekapitulace stavby'!AN13)</f>
        <v/>
      </c>
      <c r="P14" s="169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28</v>
      </c>
      <c r="N15" s="32"/>
      <c r="O15" s="169" t="str">
        <f>IF('Rekapitulace stavby'!AN14="","",'Rekapitulace stavby'!AN14)</f>
        <v/>
      </c>
      <c r="P15" s="169"/>
      <c r="Q15" s="32"/>
      <c r="R15" s="33"/>
    </row>
    <row r="16" spans="1:66" s="1" customFormat="1" ht="6.9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" customHeight="1">
      <c r="B17" s="31"/>
      <c r="C17" s="32"/>
      <c r="D17" s="28" t="s">
        <v>30</v>
      </c>
      <c r="E17" s="32"/>
      <c r="F17" s="32"/>
      <c r="G17" s="32"/>
      <c r="H17" s="32"/>
      <c r="I17" s="32"/>
      <c r="J17" s="32"/>
      <c r="K17" s="32"/>
      <c r="L17" s="32"/>
      <c r="M17" s="28" t="s">
        <v>26</v>
      </c>
      <c r="N17" s="32"/>
      <c r="O17" s="169" t="str">
        <f>IF('Rekapitulace stavby'!AN16="","",'Rekapitulace stavby'!AN16)</f>
        <v/>
      </c>
      <c r="P17" s="169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28</v>
      </c>
      <c r="N18" s="32"/>
      <c r="O18" s="169" t="str">
        <f>IF('Rekapitulace stavby'!AN17="","",'Rekapitulace stavby'!AN17)</f>
        <v/>
      </c>
      <c r="P18" s="169"/>
      <c r="Q18" s="32"/>
      <c r="R18" s="33"/>
    </row>
    <row r="19" spans="2:18" s="1" customFormat="1" ht="6.9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" customHeight="1">
      <c r="B20" s="31"/>
      <c r="C20" s="32"/>
      <c r="D20" s="28" t="s">
        <v>32</v>
      </c>
      <c r="E20" s="32"/>
      <c r="F20" s="32"/>
      <c r="G20" s="32"/>
      <c r="H20" s="32"/>
      <c r="I20" s="32"/>
      <c r="J20" s="32"/>
      <c r="K20" s="32"/>
      <c r="L20" s="32"/>
      <c r="M20" s="28" t="s">
        <v>26</v>
      </c>
      <c r="N20" s="32"/>
      <c r="O20" s="169" t="str">
        <f>IF('Rekapitulace stavby'!AN19="","",'Rekapitulace stavby'!AN19)</f>
        <v/>
      </c>
      <c r="P20" s="169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28</v>
      </c>
      <c r="N21" s="32"/>
      <c r="O21" s="169" t="str">
        <f>IF('Rekapitulace stavby'!AN20="","",'Rekapitulace stavby'!AN20)</f>
        <v/>
      </c>
      <c r="P21" s="169"/>
      <c r="Q21" s="32"/>
      <c r="R21" s="33"/>
    </row>
    <row r="22" spans="2:18" s="1" customFormat="1" ht="6.9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" customHeight="1">
      <c r="B23" s="31"/>
      <c r="C23" s="32"/>
      <c r="D23" s="28" t="s">
        <v>33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>
      <c r="B24" s="31"/>
      <c r="C24" s="32"/>
      <c r="D24" s="32"/>
      <c r="E24" s="172" t="s">
        <v>5</v>
      </c>
      <c r="F24" s="172"/>
      <c r="G24" s="172"/>
      <c r="H24" s="172"/>
      <c r="I24" s="172"/>
      <c r="J24" s="172"/>
      <c r="K24" s="172"/>
      <c r="L24" s="172"/>
      <c r="M24" s="32"/>
      <c r="N24" s="32"/>
      <c r="O24" s="32"/>
      <c r="P24" s="32"/>
      <c r="Q24" s="32"/>
      <c r="R24" s="33"/>
    </row>
    <row r="25" spans="2:18" s="1" customFormat="1" ht="6.9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" customHeight="1">
      <c r="B27" s="31"/>
      <c r="C27" s="32"/>
      <c r="D27" s="102" t="s">
        <v>101</v>
      </c>
      <c r="E27" s="32"/>
      <c r="F27" s="32"/>
      <c r="G27" s="32"/>
      <c r="H27" s="32"/>
      <c r="I27" s="32"/>
      <c r="J27" s="32"/>
      <c r="K27" s="32"/>
      <c r="L27" s="32"/>
      <c r="M27" s="196">
        <f>N88</f>
        <v>0</v>
      </c>
      <c r="N27" s="196"/>
      <c r="O27" s="196"/>
      <c r="P27" s="196"/>
      <c r="Q27" s="32"/>
      <c r="R27" s="33"/>
    </row>
    <row r="28" spans="2:18" s="1" customFormat="1" ht="14.4" customHeight="1">
      <c r="B28" s="31"/>
      <c r="C28" s="32"/>
      <c r="D28" s="30" t="s">
        <v>102</v>
      </c>
      <c r="E28" s="32"/>
      <c r="F28" s="32"/>
      <c r="G28" s="32"/>
      <c r="H28" s="32"/>
      <c r="I28" s="32"/>
      <c r="J28" s="32"/>
      <c r="K28" s="32"/>
      <c r="L28" s="32"/>
      <c r="M28" s="196">
        <f>N109</f>
        <v>0</v>
      </c>
      <c r="N28" s="196"/>
      <c r="O28" s="196"/>
      <c r="P28" s="196"/>
      <c r="Q28" s="32"/>
      <c r="R28" s="33"/>
    </row>
    <row r="29" spans="2:18" s="1" customFormat="1" ht="6.9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3" t="s">
        <v>36</v>
      </c>
      <c r="E30" s="32"/>
      <c r="F30" s="32"/>
      <c r="G30" s="32"/>
      <c r="H30" s="32"/>
      <c r="I30" s="32"/>
      <c r="J30" s="32"/>
      <c r="K30" s="32"/>
      <c r="L30" s="32"/>
      <c r="M30" s="203">
        <f>ROUND(M27+M28,2)</f>
        <v>0</v>
      </c>
      <c r="N30" s="201"/>
      <c r="O30" s="201"/>
      <c r="P30" s="201"/>
      <c r="Q30" s="32"/>
      <c r="R30" s="33"/>
    </row>
    <row r="31" spans="2:18" s="1" customFormat="1" ht="6.9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" customHeight="1">
      <c r="B32" s="31"/>
      <c r="C32" s="32"/>
      <c r="D32" s="38" t="s">
        <v>37</v>
      </c>
      <c r="E32" s="38" t="s">
        <v>38</v>
      </c>
      <c r="F32" s="39">
        <v>0.21</v>
      </c>
      <c r="G32" s="104" t="s">
        <v>39</v>
      </c>
      <c r="H32" s="204">
        <f>ROUND((SUM(BE109:BE113)+SUM(BE131:BE246)), 2)</f>
        <v>0</v>
      </c>
      <c r="I32" s="201"/>
      <c r="J32" s="201"/>
      <c r="K32" s="32"/>
      <c r="L32" s="32"/>
      <c r="M32" s="204">
        <f>ROUND(ROUND((SUM(BE109:BE113)+SUM(BE131:BE246)), 2)*F32, 2)</f>
        <v>0</v>
      </c>
      <c r="N32" s="201"/>
      <c r="O32" s="201"/>
      <c r="P32" s="201"/>
      <c r="Q32" s="32"/>
      <c r="R32" s="33"/>
    </row>
    <row r="33" spans="2:18" s="1" customFormat="1" ht="14.4" customHeight="1">
      <c r="B33" s="31"/>
      <c r="C33" s="32"/>
      <c r="D33" s="32"/>
      <c r="E33" s="38" t="s">
        <v>40</v>
      </c>
      <c r="F33" s="39">
        <v>0.15</v>
      </c>
      <c r="G33" s="104" t="s">
        <v>39</v>
      </c>
      <c r="H33" s="204">
        <f>ROUND((SUM(BF109:BF113)+SUM(BF131:BF246)), 2)</f>
        <v>0</v>
      </c>
      <c r="I33" s="201"/>
      <c r="J33" s="201"/>
      <c r="K33" s="32"/>
      <c r="L33" s="32"/>
      <c r="M33" s="204">
        <f>ROUND(ROUND((SUM(BF109:BF113)+SUM(BF131:BF246)), 2)*F33, 2)</f>
        <v>0</v>
      </c>
      <c r="N33" s="201"/>
      <c r="O33" s="201"/>
      <c r="P33" s="201"/>
      <c r="Q33" s="32"/>
      <c r="R33" s="33"/>
    </row>
    <row r="34" spans="2:18" s="1" customFormat="1" ht="14.4" hidden="1" customHeight="1">
      <c r="B34" s="31"/>
      <c r="C34" s="32"/>
      <c r="D34" s="32"/>
      <c r="E34" s="38" t="s">
        <v>41</v>
      </c>
      <c r="F34" s="39">
        <v>0.21</v>
      </c>
      <c r="G34" s="104" t="s">
        <v>39</v>
      </c>
      <c r="H34" s="204">
        <f>ROUND((SUM(BG109:BG113)+SUM(BG131:BG246)), 2)</f>
        <v>0</v>
      </c>
      <c r="I34" s="201"/>
      <c r="J34" s="201"/>
      <c r="K34" s="32"/>
      <c r="L34" s="32"/>
      <c r="M34" s="204">
        <v>0</v>
      </c>
      <c r="N34" s="201"/>
      <c r="O34" s="201"/>
      <c r="P34" s="201"/>
      <c r="Q34" s="32"/>
      <c r="R34" s="33"/>
    </row>
    <row r="35" spans="2:18" s="1" customFormat="1" ht="14.4" hidden="1" customHeight="1">
      <c r="B35" s="31"/>
      <c r="C35" s="32"/>
      <c r="D35" s="32"/>
      <c r="E35" s="38" t="s">
        <v>42</v>
      </c>
      <c r="F35" s="39">
        <v>0.15</v>
      </c>
      <c r="G35" s="104" t="s">
        <v>39</v>
      </c>
      <c r="H35" s="204">
        <f>ROUND((SUM(BH109:BH113)+SUM(BH131:BH246)), 2)</f>
        <v>0</v>
      </c>
      <c r="I35" s="201"/>
      <c r="J35" s="201"/>
      <c r="K35" s="32"/>
      <c r="L35" s="32"/>
      <c r="M35" s="204">
        <v>0</v>
      </c>
      <c r="N35" s="201"/>
      <c r="O35" s="201"/>
      <c r="P35" s="201"/>
      <c r="Q35" s="32"/>
      <c r="R35" s="33"/>
    </row>
    <row r="36" spans="2:18" s="1" customFormat="1" ht="14.4" hidden="1" customHeight="1">
      <c r="B36" s="31"/>
      <c r="C36" s="32"/>
      <c r="D36" s="32"/>
      <c r="E36" s="38" t="s">
        <v>43</v>
      </c>
      <c r="F36" s="39">
        <v>0</v>
      </c>
      <c r="G36" s="104" t="s">
        <v>39</v>
      </c>
      <c r="H36" s="204">
        <f>ROUND((SUM(BI109:BI113)+SUM(BI131:BI246)), 2)</f>
        <v>0</v>
      </c>
      <c r="I36" s="201"/>
      <c r="J36" s="201"/>
      <c r="K36" s="32"/>
      <c r="L36" s="32"/>
      <c r="M36" s="204">
        <v>0</v>
      </c>
      <c r="N36" s="201"/>
      <c r="O36" s="201"/>
      <c r="P36" s="201"/>
      <c r="Q36" s="32"/>
      <c r="R36" s="33"/>
    </row>
    <row r="37" spans="2:18" s="1" customFormat="1" ht="6.9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0"/>
      <c r="D38" s="105" t="s">
        <v>44</v>
      </c>
      <c r="E38" s="71"/>
      <c r="F38" s="71"/>
      <c r="G38" s="106" t="s">
        <v>45</v>
      </c>
      <c r="H38" s="107" t="s">
        <v>46</v>
      </c>
      <c r="I38" s="71"/>
      <c r="J38" s="71"/>
      <c r="K38" s="71"/>
      <c r="L38" s="205">
        <f>SUM(M30:M36)</f>
        <v>0</v>
      </c>
      <c r="M38" s="205"/>
      <c r="N38" s="205"/>
      <c r="O38" s="205"/>
      <c r="P38" s="206"/>
      <c r="Q38" s="100"/>
      <c r="R38" s="33"/>
    </row>
    <row r="39" spans="2:18" s="1" customFormat="1" ht="14.4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2"/>
    </row>
    <row r="42" spans="2:18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2"/>
    </row>
    <row r="43" spans="2:18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>
      <c r="B49" s="21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 ht="14.4">
      <c r="B50" s="31"/>
      <c r="C50" s="32"/>
      <c r="D50" s="46" t="s">
        <v>47</v>
      </c>
      <c r="E50" s="47"/>
      <c r="F50" s="47"/>
      <c r="G50" s="47"/>
      <c r="H50" s="48"/>
      <c r="I50" s="32"/>
      <c r="J50" s="46" t="s">
        <v>48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1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>
      <c r="B52" s="21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>
      <c r="B53" s="21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>
      <c r="B54" s="21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>
      <c r="B55" s="21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>
      <c r="B56" s="21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>
      <c r="B57" s="21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>
      <c r="B58" s="21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 ht="14.4">
      <c r="B59" s="31"/>
      <c r="C59" s="32"/>
      <c r="D59" s="51" t="s">
        <v>49</v>
      </c>
      <c r="E59" s="52"/>
      <c r="F59" s="52"/>
      <c r="G59" s="53" t="s">
        <v>50</v>
      </c>
      <c r="H59" s="54"/>
      <c r="I59" s="32"/>
      <c r="J59" s="51" t="s">
        <v>49</v>
      </c>
      <c r="K59" s="52"/>
      <c r="L59" s="52"/>
      <c r="M59" s="52"/>
      <c r="N59" s="53" t="s">
        <v>50</v>
      </c>
      <c r="O59" s="52"/>
      <c r="P59" s="54"/>
      <c r="Q59" s="32"/>
      <c r="R59" s="33"/>
    </row>
    <row r="60" spans="2:18">
      <c r="B60" s="21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 ht="14.4">
      <c r="B61" s="31"/>
      <c r="C61" s="32"/>
      <c r="D61" s="46" t="s">
        <v>51</v>
      </c>
      <c r="E61" s="47"/>
      <c r="F61" s="47"/>
      <c r="G61" s="47"/>
      <c r="H61" s="48"/>
      <c r="I61" s="32"/>
      <c r="J61" s="46" t="s">
        <v>52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1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>
      <c r="B63" s="21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>
      <c r="B64" s="21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18">
      <c r="B65" s="21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18">
      <c r="B66" s="21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18">
      <c r="B67" s="21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18">
      <c r="B68" s="21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18">
      <c r="B69" s="21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18" s="1" customFormat="1" ht="14.4">
      <c r="B70" s="31"/>
      <c r="C70" s="32"/>
      <c r="D70" s="51" t="s">
        <v>49</v>
      </c>
      <c r="E70" s="52"/>
      <c r="F70" s="52"/>
      <c r="G70" s="53" t="s">
        <v>50</v>
      </c>
      <c r="H70" s="54"/>
      <c r="I70" s="32"/>
      <c r="J70" s="51" t="s">
        <v>49</v>
      </c>
      <c r="K70" s="52"/>
      <c r="L70" s="52"/>
      <c r="M70" s="52"/>
      <c r="N70" s="53" t="s">
        <v>50</v>
      </c>
      <c r="O70" s="52"/>
      <c r="P70" s="54"/>
      <c r="Q70" s="32"/>
      <c r="R70" s="33"/>
    </row>
    <row r="71" spans="2:18" s="1" customFormat="1" ht="14.4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" customHeight="1">
      <c r="B76" s="31"/>
      <c r="C76" s="167" t="s">
        <v>103</v>
      </c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33"/>
    </row>
    <row r="77" spans="2:18" s="1" customFormat="1" ht="6.9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17</v>
      </c>
      <c r="D78" s="32"/>
      <c r="E78" s="32"/>
      <c r="F78" s="199" t="str">
        <f>F6</f>
        <v>ZS Chrášťany - zkvalitnění výuky</v>
      </c>
      <c r="G78" s="200"/>
      <c r="H78" s="200"/>
      <c r="I78" s="200"/>
      <c r="J78" s="200"/>
      <c r="K78" s="200"/>
      <c r="L78" s="200"/>
      <c r="M78" s="200"/>
      <c r="N78" s="200"/>
      <c r="O78" s="200"/>
      <c r="P78" s="200"/>
      <c r="Q78" s="32"/>
      <c r="R78" s="33"/>
    </row>
    <row r="79" spans="2:18" s="1" customFormat="1" ht="36.9" customHeight="1">
      <c r="B79" s="31"/>
      <c r="C79" s="65" t="s">
        <v>99</v>
      </c>
      <c r="D79" s="32"/>
      <c r="E79" s="32"/>
      <c r="F79" s="181" t="str">
        <f>F7</f>
        <v>ST-17-01 - Počítačová učebna</v>
      </c>
      <c r="G79" s="201"/>
      <c r="H79" s="201"/>
      <c r="I79" s="201"/>
      <c r="J79" s="201"/>
      <c r="K79" s="201"/>
      <c r="L79" s="201"/>
      <c r="M79" s="201"/>
      <c r="N79" s="201"/>
      <c r="O79" s="201"/>
      <c r="P79" s="201"/>
      <c r="Q79" s="32"/>
      <c r="R79" s="33"/>
    </row>
    <row r="80" spans="2:18" s="1" customFormat="1" ht="6.9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21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23</v>
      </c>
      <c r="L81" s="32"/>
      <c r="M81" s="202" t="str">
        <f>IF(O9="","",O9)</f>
        <v>4.2.2017</v>
      </c>
      <c r="N81" s="202"/>
      <c r="O81" s="202"/>
      <c r="P81" s="202"/>
      <c r="Q81" s="32"/>
      <c r="R81" s="33"/>
    </row>
    <row r="82" spans="2:47" s="1" customFormat="1" ht="6.9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3.2">
      <c r="B83" s="31"/>
      <c r="C83" s="28" t="s">
        <v>25</v>
      </c>
      <c r="D83" s="32"/>
      <c r="E83" s="32"/>
      <c r="F83" s="26" t="str">
        <f>E12</f>
        <v>Obec Chrášťany</v>
      </c>
      <c r="G83" s="32"/>
      <c r="H83" s="32"/>
      <c r="I83" s="32"/>
      <c r="J83" s="32"/>
      <c r="K83" s="28" t="s">
        <v>30</v>
      </c>
      <c r="L83" s="32"/>
      <c r="M83" s="169" t="str">
        <f>E18</f>
        <v xml:space="preserve"> </v>
      </c>
      <c r="N83" s="169"/>
      <c r="O83" s="169"/>
      <c r="P83" s="169"/>
      <c r="Q83" s="169"/>
      <c r="R83" s="33"/>
    </row>
    <row r="84" spans="2:47" s="1" customFormat="1" ht="14.4" customHeight="1">
      <c r="B84" s="31"/>
      <c r="C84" s="28" t="s">
        <v>29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32</v>
      </c>
      <c r="L84" s="32"/>
      <c r="M84" s="169" t="str">
        <f>E21</f>
        <v xml:space="preserve"> </v>
      </c>
      <c r="N84" s="169"/>
      <c r="O84" s="169"/>
      <c r="P84" s="169"/>
      <c r="Q84" s="169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07" t="s">
        <v>104</v>
      </c>
      <c r="D86" s="208"/>
      <c r="E86" s="208"/>
      <c r="F86" s="208"/>
      <c r="G86" s="208"/>
      <c r="H86" s="100"/>
      <c r="I86" s="100"/>
      <c r="J86" s="100"/>
      <c r="K86" s="100"/>
      <c r="L86" s="100"/>
      <c r="M86" s="100"/>
      <c r="N86" s="207" t="s">
        <v>105</v>
      </c>
      <c r="O86" s="208"/>
      <c r="P86" s="208"/>
      <c r="Q86" s="208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8" t="s">
        <v>106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86">
        <f>N131</f>
        <v>0</v>
      </c>
      <c r="O88" s="209"/>
      <c r="P88" s="209"/>
      <c r="Q88" s="209"/>
      <c r="R88" s="33"/>
      <c r="AU88" s="17" t="s">
        <v>107</v>
      </c>
    </row>
    <row r="89" spans="2:47" s="6" customFormat="1" ht="24.9" customHeight="1">
      <c r="B89" s="109"/>
      <c r="C89" s="110"/>
      <c r="D89" s="111" t="s">
        <v>108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10">
        <f>N132</f>
        <v>0</v>
      </c>
      <c r="O89" s="211"/>
      <c r="P89" s="211"/>
      <c r="Q89" s="211"/>
      <c r="R89" s="112"/>
    </row>
    <row r="90" spans="2:47" s="7" customFormat="1" ht="19.95" customHeight="1">
      <c r="B90" s="113"/>
      <c r="C90" s="114"/>
      <c r="D90" s="115" t="s">
        <v>109</v>
      </c>
      <c r="E90" s="114"/>
      <c r="F90" s="114"/>
      <c r="G90" s="114"/>
      <c r="H90" s="114"/>
      <c r="I90" s="114"/>
      <c r="J90" s="114"/>
      <c r="K90" s="114"/>
      <c r="L90" s="114"/>
      <c r="M90" s="114"/>
      <c r="N90" s="212">
        <f>N133</f>
        <v>0</v>
      </c>
      <c r="O90" s="213"/>
      <c r="P90" s="213"/>
      <c r="Q90" s="213"/>
      <c r="R90" s="116"/>
    </row>
    <row r="91" spans="2:47" s="7" customFormat="1" ht="19.95" customHeight="1">
      <c r="B91" s="113"/>
      <c r="C91" s="114"/>
      <c r="D91" s="115" t="s">
        <v>110</v>
      </c>
      <c r="E91" s="114"/>
      <c r="F91" s="114"/>
      <c r="G91" s="114"/>
      <c r="H91" s="114"/>
      <c r="I91" s="114"/>
      <c r="J91" s="114"/>
      <c r="K91" s="114"/>
      <c r="L91" s="114"/>
      <c r="M91" s="114"/>
      <c r="N91" s="212">
        <f>N139</f>
        <v>0</v>
      </c>
      <c r="O91" s="213"/>
      <c r="P91" s="213"/>
      <c r="Q91" s="213"/>
      <c r="R91" s="116"/>
    </row>
    <row r="92" spans="2:47" s="7" customFormat="1" ht="19.95" customHeight="1">
      <c r="B92" s="113"/>
      <c r="C92" s="114"/>
      <c r="D92" s="115" t="s">
        <v>111</v>
      </c>
      <c r="E92" s="114"/>
      <c r="F92" s="114"/>
      <c r="G92" s="114"/>
      <c r="H92" s="114"/>
      <c r="I92" s="114"/>
      <c r="J92" s="114"/>
      <c r="K92" s="114"/>
      <c r="L92" s="114"/>
      <c r="M92" s="114"/>
      <c r="N92" s="212">
        <f>N153</f>
        <v>0</v>
      </c>
      <c r="O92" s="213"/>
      <c r="P92" s="213"/>
      <c r="Q92" s="213"/>
      <c r="R92" s="116"/>
    </row>
    <row r="93" spans="2:47" s="7" customFormat="1" ht="19.95" customHeight="1">
      <c r="B93" s="113"/>
      <c r="C93" s="114"/>
      <c r="D93" s="115" t="s">
        <v>112</v>
      </c>
      <c r="E93" s="114"/>
      <c r="F93" s="114"/>
      <c r="G93" s="114"/>
      <c r="H93" s="114"/>
      <c r="I93" s="114"/>
      <c r="J93" s="114"/>
      <c r="K93" s="114"/>
      <c r="L93" s="114"/>
      <c r="M93" s="114"/>
      <c r="N93" s="212">
        <f>N161</f>
        <v>0</v>
      </c>
      <c r="O93" s="213"/>
      <c r="P93" s="213"/>
      <c r="Q93" s="213"/>
      <c r="R93" s="116"/>
    </row>
    <row r="94" spans="2:47" s="7" customFormat="1" ht="19.95" customHeight="1">
      <c r="B94" s="113"/>
      <c r="C94" s="114"/>
      <c r="D94" s="115" t="s">
        <v>113</v>
      </c>
      <c r="E94" s="114"/>
      <c r="F94" s="114"/>
      <c r="G94" s="114"/>
      <c r="H94" s="114"/>
      <c r="I94" s="114"/>
      <c r="J94" s="114"/>
      <c r="K94" s="114"/>
      <c r="L94" s="114"/>
      <c r="M94" s="114"/>
      <c r="N94" s="212">
        <f>N166</f>
        <v>0</v>
      </c>
      <c r="O94" s="213"/>
      <c r="P94" s="213"/>
      <c r="Q94" s="213"/>
      <c r="R94" s="116"/>
    </row>
    <row r="95" spans="2:47" s="6" customFormat="1" ht="24.9" customHeight="1">
      <c r="B95" s="109"/>
      <c r="C95" s="110"/>
      <c r="D95" s="111" t="s">
        <v>114</v>
      </c>
      <c r="E95" s="110"/>
      <c r="F95" s="110"/>
      <c r="G95" s="110"/>
      <c r="H95" s="110"/>
      <c r="I95" s="110"/>
      <c r="J95" s="110"/>
      <c r="K95" s="110"/>
      <c r="L95" s="110"/>
      <c r="M95" s="110"/>
      <c r="N95" s="210">
        <f>N168</f>
        <v>0</v>
      </c>
      <c r="O95" s="211"/>
      <c r="P95" s="211"/>
      <c r="Q95" s="211"/>
      <c r="R95" s="112"/>
    </row>
    <row r="96" spans="2:47" s="7" customFormat="1" ht="19.95" customHeight="1">
      <c r="B96" s="113"/>
      <c r="C96" s="114"/>
      <c r="D96" s="115" t="s">
        <v>115</v>
      </c>
      <c r="E96" s="114"/>
      <c r="F96" s="114"/>
      <c r="G96" s="114"/>
      <c r="H96" s="114"/>
      <c r="I96" s="114"/>
      <c r="J96" s="114"/>
      <c r="K96" s="114"/>
      <c r="L96" s="114"/>
      <c r="M96" s="114"/>
      <c r="N96" s="212">
        <f>N169</f>
        <v>0</v>
      </c>
      <c r="O96" s="213"/>
      <c r="P96" s="213"/>
      <c r="Q96" s="213"/>
      <c r="R96" s="116"/>
    </row>
    <row r="97" spans="2:65" s="7" customFormat="1" ht="19.95" customHeight="1">
      <c r="B97" s="113"/>
      <c r="C97" s="114"/>
      <c r="D97" s="115" t="s">
        <v>116</v>
      </c>
      <c r="E97" s="114"/>
      <c r="F97" s="114"/>
      <c r="G97" s="114"/>
      <c r="H97" s="114"/>
      <c r="I97" s="114"/>
      <c r="J97" s="114"/>
      <c r="K97" s="114"/>
      <c r="L97" s="114"/>
      <c r="M97" s="114"/>
      <c r="N97" s="212">
        <f>N174</f>
        <v>0</v>
      </c>
      <c r="O97" s="213"/>
      <c r="P97" s="213"/>
      <c r="Q97" s="213"/>
      <c r="R97" s="116"/>
    </row>
    <row r="98" spans="2:65" s="7" customFormat="1" ht="19.95" customHeight="1">
      <c r="B98" s="113"/>
      <c r="C98" s="114"/>
      <c r="D98" s="115" t="s">
        <v>117</v>
      </c>
      <c r="E98" s="114"/>
      <c r="F98" s="114"/>
      <c r="G98" s="114"/>
      <c r="H98" s="114"/>
      <c r="I98" s="114"/>
      <c r="J98" s="114"/>
      <c r="K98" s="114"/>
      <c r="L98" s="114"/>
      <c r="M98" s="114"/>
      <c r="N98" s="212">
        <f>N183</f>
        <v>0</v>
      </c>
      <c r="O98" s="213"/>
      <c r="P98" s="213"/>
      <c r="Q98" s="213"/>
      <c r="R98" s="116"/>
    </row>
    <row r="99" spans="2:65" s="7" customFormat="1" ht="19.95" customHeight="1">
      <c r="B99" s="113"/>
      <c r="C99" s="114"/>
      <c r="D99" s="115" t="s">
        <v>118</v>
      </c>
      <c r="E99" s="114"/>
      <c r="F99" s="114"/>
      <c r="G99" s="114"/>
      <c r="H99" s="114"/>
      <c r="I99" s="114"/>
      <c r="J99" s="114"/>
      <c r="K99" s="114"/>
      <c r="L99" s="114"/>
      <c r="M99" s="114"/>
      <c r="N99" s="212">
        <f>N186</f>
        <v>0</v>
      </c>
      <c r="O99" s="213"/>
      <c r="P99" s="213"/>
      <c r="Q99" s="213"/>
      <c r="R99" s="116"/>
    </row>
    <row r="100" spans="2:65" s="7" customFormat="1" ht="19.95" customHeight="1">
      <c r="B100" s="113"/>
      <c r="C100" s="114"/>
      <c r="D100" s="115" t="s">
        <v>119</v>
      </c>
      <c r="E100" s="114"/>
      <c r="F100" s="114"/>
      <c r="G100" s="114"/>
      <c r="H100" s="114"/>
      <c r="I100" s="114"/>
      <c r="J100" s="114"/>
      <c r="K100" s="114"/>
      <c r="L100" s="114"/>
      <c r="M100" s="114"/>
      <c r="N100" s="212">
        <f>N191</f>
        <v>0</v>
      </c>
      <c r="O100" s="213"/>
      <c r="P100" s="213"/>
      <c r="Q100" s="213"/>
      <c r="R100" s="116"/>
    </row>
    <row r="101" spans="2:65" s="7" customFormat="1" ht="19.95" customHeight="1">
      <c r="B101" s="113"/>
      <c r="C101" s="114"/>
      <c r="D101" s="115" t="s">
        <v>120</v>
      </c>
      <c r="E101" s="114"/>
      <c r="F101" s="114"/>
      <c r="G101" s="114"/>
      <c r="H101" s="114"/>
      <c r="I101" s="114"/>
      <c r="J101" s="114"/>
      <c r="K101" s="114"/>
      <c r="L101" s="114"/>
      <c r="M101" s="114"/>
      <c r="N101" s="212">
        <f>N200</f>
        <v>0</v>
      </c>
      <c r="O101" s="213"/>
      <c r="P101" s="213"/>
      <c r="Q101" s="213"/>
      <c r="R101" s="116"/>
    </row>
    <row r="102" spans="2:65" s="7" customFormat="1" ht="19.95" customHeight="1">
      <c r="B102" s="113"/>
      <c r="C102" s="114"/>
      <c r="D102" s="115" t="s">
        <v>121</v>
      </c>
      <c r="E102" s="114"/>
      <c r="F102" s="114"/>
      <c r="G102" s="114"/>
      <c r="H102" s="114"/>
      <c r="I102" s="114"/>
      <c r="J102" s="114"/>
      <c r="K102" s="114"/>
      <c r="L102" s="114"/>
      <c r="M102" s="114"/>
      <c r="N102" s="212">
        <f>N209</f>
        <v>0</v>
      </c>
      <c r="O102" s="213"/>
      <c r="P102" s="213"/>
      <c r="Q102" s="213"/>
      <c r="R102" s="116"/>
    </row>
    <row r="103" spans="2:65" s="7" customFormat="1" ht="19.95" customHeight="1">
      <c r="B103" s="113"/>
      <c r="C103" s="114"/>
      <c r="D103" s="115" t="s">
        <v>122</v>
      </c>
      <c r="E103" s="114"/>
      <c r="F103" s="114"/>
      <c r="G103" s="114"/>
      <c r="H103" s="114"/>
      <c r="I103" s="114"/>
      <c r="J103" s="114"/>
      <c r="K103" s="114"/>
      <c r="L103" s="114"/>
      <c r="M103" s="114"/>
      <c r="N103" s="212">
        <f>N212</f>
        <v>0</v>
      </c>
      <c r="O103" s="213"/>
      <c r="P103" s="213"/>
      <c r="Q103" s="213"/>
      <c r="R103" s="116"/>
    </row>
    <row r="104" spans="2:65" s="7" customFormat="1" ht="19.95" customHeight="1">
      <c r="B104" s="113"/>
      <c r="C104" s="114"/>
      <c r="D104" s="115" t="s">
        <v>123</v>
      </c>
      <c r="E104" s="114"/>
      <c r="F104" s="114"/>
      <c r="G104" s="114"/>
      <c r="H104" s="114"/>
      <c r="I104" s="114"/>
      <c r="J104" s="114"/>
      <c r="K104" s="114"/>
      <c r="L104" s="114"/>
      <c r="M104" s="114"/>
      <c r="N104" s="212">
        <f>N215</f>
        <v>0</v>
      </c>
      <c r="O104" s="213"/>
      <c r="P104" s="213"/>
      <c r="Q104" s="213"/>
      <c r="R104" s="116"/>
    </row>
    <row r="105" spans="2:65" s="7" customFormat="1" ht="19.95" customHeight="1">
      <c r="B105" s="113"/>
      <c r="C105" s="114"/>
      <c r="D105" s="115" t="s">
        <v>124</v>
      </c>
      <c r="E105" s="114"/>
      <c r="F105" s="114"/>
      <c r="G105" s="114"/>
      <c r="H105" s="114"/>
      <c r="I105" s="114"/>
      <c r="J105" s="114"/>
      <c r="K105" s="114"/>
      <c r="L105" s="114"/>
      <c r="M105" s="114"/>
      <c r="N105" s="212">
        <f>N225</f>
        <v>0</v>
      </c>
      <c r="O105" s="213"/>
      <c r="P105" s="213"/>
      <c r="Q105" s="213"/>
      <c r="R105" s="116"/>
    </row>
    <row r="106" spans="2:65" s="7" customFormat="1" ht="19.95" customHeight="1">
      <c r="B106" s="113"/>
      <c r="C106" s="114"/>
      <c r="D106" s="115" t="s">
        <v>125</v>
      </c>
      <c r="E106" s="114"/>
      <c r="F106" s="114"/>
      <c r="G106" s="114"/>
      <c r="H106" s="114"/>
      <c r="I106" s="114"/>
      <c r="J106" s="114"/>
      <c r="K106" s="114"/>
      <c r="L106" s="114"/>
      <c r="M106" s="114"/>
      <c r="N106" s="212">
        <f>N233</f>
        <v>0</v>
      </c>
      <c r="O106" s="213"/>
      <c r="P106" s="213"/>
      <c r="Q106" s="213"/>
      <c r="R106" s="116"/>
    </row>
    <row r="107" spans="2:65" s="7" customFormat="1" ht="19.95" customHeight="1">
      <c r="B107" s="113"/>
      <c r="C107" s="114"/>
      <c r="D107" s="115" t="s">
        <v>126</v>
      </c>
      <c r="E107" s="114"/>
      <c r="F107" s="114"/>
      <c r="G107" s="114"/>
      <c r="H107" s="114"/>
      <c r="I107" s="114"/>
      <c r="J107" s="114"/>
      <c r="K107" s="114"/>
      <c r="L107" s="114"/>
      <c r="M107" s="114"/>
      <c r="N107" s="212">
        <f>N240</f>
        <v>0</v>
      </c>
      <c r="O107" s="213"/>
      <c r="P107" s="213"/>
      <c r="Q107" s="213"/>
      <c r="R107" s="116"/>
    </row>
    <row r="108" spans="2:65" s="1" customFormat="1" ht="21.75" customHeight="1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65" s="1" customFormat="1" ht="29.25" customHeight="1">
      <c r="B109" s="31"/>
      <c r="C109" s="108" t="s">
        <v>127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209">
        <f>ROUND(N110+N111+N112,2)</f>
        <v>0</v>
      </c>
      <c r="O109" s="214"/>
      <c r="P109" s="214"/>
      <c r="Q109" s="214"/>
      <c r="R109" s="33"/>
      <c r="T109" s="117"/>
      <c r="U109" s="118" t="s">
        <v>37</v>
      </c>
    </row>
    <row r="110" spans="2:65" s="1" customFormat="1" ht="18" customHeight="1">
      <c r="B110" s="119"/>
      <c r="C110" s="120"/>
      <c r="D110" s="215" t="s">
        <v>128</v>
      </c>
      <c r="E110" s="215"/>
      <c r="F110" s="215"/>
      <c r="G110" s="215"/>
      <c r="H110" s="215"/>
      <c r="I110" s="120"/>
      <c r="J110" s="120"/>
      <c r="K110" s="120"/>
      <c r="L110" s="120"/>
      <c r="M110" s="120"/>
      <c r="N110" s="216">
        <v>0</v>
      </c>
      <c r="O110" s="216"/>
      <c r="P110" s="216"/>
      <c r="Q110" s="216"/>
      <c r="R110" s="121"/>
      <c r="S110" s="120"/>
      <c r="T110" s="122"/>
      <c r="U110" s="123" t="s">
        <v>38</v>
      </c>
      <c r="V110" s="124"/>
      <c r="W110" s="124"/>
      <c r="X110" s="124"/>
      <c r="Y110" s="124"/>
      <c r="Z110" s="124"/>
      <c r="AA110" s="124"/>
      <c r="AB110" s="124"/>
      <c r="AC110" s="124"/>
      <c r="AD110" s="124"/>
      <c r="AE110" s="124"/>
      <c r="AF110" s="124"/>
      <c r="AG110" s="124"/>
      <c r="AH110" s="124"/>
      <c r="AI110" s="124"/>
      <c r="AJ110" s="124"/>
      <c r="AK110" s="124"/>
      <c r="AL110" s="124"/>
      <c r="AM110" s="124"/>
      <c r="AN110" s="124"/>
      <c r="AO110" s="124"/>
      <c r="AP110" s="124"/>
      <c r="AQ110" s="124"/>
      <c r="AR110" s="124"/>
      <c r="AS110" s="124"/>
      <c r="AT110" s="124"/>
      <c r="AU110" s="124"/>
      <c r="AV110" s="124"/>
      <c r="AW110" s="124"/>
      <c r="AX110" s="124"/>
      <c r="AY110" s="125" t="s">
        <v>129</v>
      </c>
      <c r="AZ110" s="124"/>
      <c r="BA110" s="124"/>
      <c r="BB110" s="124"/>
      <c r="BC110" s="124"/>
      <c r="BD110" s="124"/>
      <c r="BE110" s="126">
        <f>IF(U110="základní",N110,0)</f>
        <v>0</v>
      </c>
      <c r="BF110" s="126">
        <f>IF(U110="snížená",N110,0)</f>
        <v>0</v>
      </c>
      <c r="BG110" s="126">
        <f>IF(U110="zákl. přenesená",N110,0)</f>
        <v>0</v>
      </c>
      <c r="BH110" s="126">
        <f>IF(U110="sníž. přenesená",N110,0)</f>
        <v>0</v>
      </c>
      <c r="BI110" s="126">
        <f>IF(U110="nulová",N110,0)</f>
        <v>0</v>
      </c>
      <c r="BJ110" s="125" t="s">
        <v>80</v>
      </c>
      <c r="BK110" s="124"/>
      <c r="BL110" s="124"/>
      <c r="BM110" s="124"/>
    </row>
    <row r="111" spans="2:65" s="1" customFormat="1" ht="18" customHeight="1">
      <c r="B111" s="119"/>
      <c r="C111" s="120"/>
      <c r="D111" s="215" t="s">
        <v>130</v>
      </c>
      <c r="E111" s="215"/>
      <c r="F111" s="215"/>
      <c r="G111" s="215"/>
      <c r="H111" s="215"/>
      <c r="I111" s="120"/>
      <c r="J111" s="120"/>
      <c r="K111" s="120"/>
      <c r="L111" s="120"/>
      <c r="M111" s="120"/>
      <c r="N111" s="216">
        <v>0</v>
      </c>
      <c r="O111" s="216"/>
      <c r="P111" s="216"/>
      <c r="Q111" s="216"/>
      <c r="R111" s="121"/>
      <c r="S111" s="120"/>
      <c r="T111" s="122"/>
      <c r="U111" s="123" t="s">
        <v>38</v>
      </c>
      <c r="V111" s="124"/>
      <c r="W111" s="124"/>
      <c r="X111" s="124"/>
      <c r="Y111" s="124"/>
      <c r="Z111" s="124"/>
      <c r="AA111" s="124"/>
      <c r="AB111" s="124"/>
      <c r="AC111" s="124"/>
      <c r="AD111" s="124"/>
      <c r="AE111" s="124"/>
      <c r="AF111" s="124"/>
      <c r="AG111" s="124"/>
      <c r="AH111" s="124"/>
      <c r="AI111" s="124"/>
      <c r="AJ111" s="124"/>
      <c r="AK111" s="124"/>
      <c r="AL111" s="124"/>
      <c r="AM111" s="124"/>
      <c r="AN111" s="124"/>
      <c r="AO111" s="124"/>
      <c r="AP111" s="124"/>
      <c r="AQ111" s="124"/>
      <c r="AR111" s="124"/>
      <c r="AS111" s="124"/>
      <c r="AT111" s="124"/>
      <c r="AU111" s="124"/>
      <c r="AV111" s="124"/>
      <c r="AW111" s="124"/>
      <c r="AX111" s="124"/>
      <c r="AY111" s="125" t="s">
        <v>129</v>
      </c>
      <c r="AZ111" s="124"/>
      <c r="BA111" s="124"/>
      <c r="BB111" s="124"/>
      <c r="BC111" s="124"/>
      <c r="BD111" s="124"/>
      <c r="BE111" s="126">
        <f>IF(U111="základní",N111,0)</f>
        <v>0</v>
      </c>
      <c r="BF111" s="126">
        <f>IF(U111="snížená",N111,0)</f>
        <v>0</v>
      </c>
      <c r="BG111" s="126">
        <f>IF(U111="zákl. přenesená",N111,0)</f>
        <v>0</v>
      </c>
      <c r="BH111" s="126">
        <f>IF(U111="sníž. přenesená",N111,0)</f>
        <v>0</v>
      </c>
      <c r="BI111" s="126">
        <f>IF(U111="nulová",N111,0)</f>
        <v>0</v>
      </c>
      <c r="BJ111" s="125" t="s">
        <v>80</v>
      </c>
      <c r="BK111" s="124"/>
      <c r="BL111" s="124"/>
      <c r="BM111" s="124"/>
    </row>
    <row r="112" spans="2:65" s="1" customFormat="1" ht="18" customHeight="1">
      <c r="B112" s="119"/>
      <c r="C112" s="120"/>
      <c r="D112" s="215" t="s">
        <v>131</v>
      </c>
      <c r="E112" s="215"/>
      <c r="F112" s="215"/>
      <c r="G112" s="215"/>
      <c r="H112" s="215"/>
      <c r="I112" s="120"/>
      <c r="J112" s="120"/>
      <c r="K112" s="120"/>
      <c r="L112" s="120"/>
      <c r="M112" s="120"/>
      <c r="N112" s="216">
        <v>0</v>
      </c>
      <c r="O112" s="216"/>
      <c r="P112" s="216"/>
      <c r="Q112" s="216"/>
      <c r="R112" s="121"/>
      <c r="S112" s="120"/>
      <c r="T112" s="127"/>
      <c r="U112" s="128" t="s">
        <v>38</v>
      </c>
      <c r="V112" s="124"/>
      <c r="W112" s="124"/>
      <c r="X112" s="124"/>
      <c r="Y112" s="124"/>
      <c r="Z112" s="124"/>
      <c r="AA112" s="124"/>
      <c r="AB112" s="124"/>
      <c r="AC112" s="124"/>
      <c r="AD112" s="124"/>
      <c r="AE112" s="124"/>
      <c r="AF112" s="124"/>
      <c r="AG112" s="124"/>
      <c r="AH112" s="124"/>
      <c r="AI112" s="124"/>
      <c r="AJ112" s="124"/>
      <c r="AK112" s="124"/>
      <c r="AL112" s="124"/>
      <c r="AM112" s="124"/>
      <c r="AN112" s="124"/>
      <c r="AO112" s="124"/>
      <c r="AP112" s="124"/>
      <c r="AQ112" s="124"/>
      <c r="AR112" s="124"/>
      <c r="AS112" s="124"/>
      <c r="AT112" s="124"/>
      <c r="AU112" s="124"/>
      <c r="AV112" s="124"/>
      <c r="AW112" s="124"/>
      <c r="AX112" s="124"/>
      <c r="AY112" s="125" t="s">
        <v>129</v>
      </c>
      <c r="AZ112" s="124"/>
      <c r="BA112" s="124"/>
      <c r="BB112" s="124"/>
      <c r="BC112" s="124"/>
      <c r="BD112" s="124"/>
      <c r="BE112" s="126">
        <f>IF(U112="základní",N112,0)</f>
        <v>0</v>
      </c>
      <c r="BF112" s="126">
        <f>IF(U112="snížená",N112,0)</f>
        <v>0</v>
      </c>
      <c r="BG112" s="126">
        <f>IF(U112="zákl. přenesená",N112,0)</f>
        <v>0</v>
      </c>
      <c r="BH112" s="126">
        <f>IF(U112="sníž. přenesená",N112,0)</f>
        <v>0</v>
      </c>
      <c r="BI112" s="126">
        <f>IF(U112="nulová",N112,0)</f>
        <v>0</v>
      </c>
      <c r="BJ112" s="125" t="s">
        <v>80</v>
      </c>
      <c r="BK112" s="124"/>
      <c r="BL112" s="124"/>
      <c r="BM112" s="124"/>
    </row>
    <row r="113" spans="2:18" s="1" customFormat="1" ht="18" customHeight="1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18" s="1" customFormat="1" ht="29.25" customHeight="1">
      <c r="B114" s="31"/>
      <c r="C114" s="99" t="s">
        <v>91</v>
      </c>
      <c r="D114" s="100"/>
      <c r="E114" s="100"/>
      <c r="F114" s="100"/>
      <c r="G114" s="100"/>
      <c r="H114" s="100"/>
      <c r="I114" s="100"/>
      <c r="J114" s="100"/>
      <c r="K114" s="100"/>
      <c r="L114" s="189">
        <f>ROUND(SUM(N88+N109),2)</f>
        <v>0</v>
      </c>
      <c r="M114" s="189"/>
      <c r="N114" s="189"/>
      <c r="O114" s="189"/>
      <c r="P114" s="189"/>
      <c r="Q114" s="189"/>
      <c r="R114" s="33"/>
    </row>
    <row r="115" spans="2:18" s="1" customFormat="1" ht="6.9" customHeight="1">
      <c r="B115" s="55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7"/>
    </row>
    <row r="119" spans="2:18" s="1" customFormat="1" ht="6.9" customHeight="1">
      <c r="B119" s="58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60"/>
    </row>
    <row r="120" spans="2:18" s="1" customFormat="1" ht="36.9" customHeight="1">
      <c r="B120" s="31"/>
      <c r="C120" s="167" t="s">
        <v>132</v>
      </c>
      <c r="D120" s="201"/>
      <c r="E120" s="201"/>
      <c r="F120" s="201"/>
      <c r="G120" s="201"/>
      <c r="H120" s="201"/>
      <c r="I120" s="201"/>
      <c r="J120" s="201"/>
      <c r="K120" s="201"/>
      <c r="L120" s="201"/>
      <c r="M120" s="201"/>
      <c r="N120" s="201"/>
      <c r="O120" s="201"/>
      <c r="P120" s="201"/>
      <c r="Q120" s="201"/>
      <c r="R120" s="33"/>
    </row>
    <row r="121" spans="2:18" s="1" customFormat="1" ht="6.9" customHeight="1">
      <c r="B121" s="31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3"/>
    </row>
    <row r="122" spans="2:18" s="1" customFormat="1" ht="30" customHeight="1">
      <c r="B122" s="31"/>
      <c r="C122" s="28" t="s">
        <v>17</v>
      </c>
      <c r="D122" s="32"/>
      <c r="E122" s="32"/>
      <c r="F122" s="199" t="str">
        <f>F6</f>
        <v>ZS Chrášťany - zkvalitnění výuky</v>
      </c>
      <c r="G122" s="200"/>
      <c r="H122" s="200"/>
      <c r="I122" s="200"/>
      <c r="J122" s="200"/>
      <c r="K122" s="200"/>
      <c r="L122" s="200"/>
      <c r="M122" s="200"/>
      <c r="N122" s="200"/>
      <c r="O122" s="200"/>
      <c r="P122" s="200"/>
      <c r="Q122" s="32"/>
      <c r="R122" s="33"/>
    </row>
    <row r="123" spans="2:18" s="1" customFormat="1" ht="36.9" customHeight="1">
      <c r="B123" s="31"/>
      <c r="C123" s="65" t="s">
        <v>99</v>
      </c>
      <c r="D123" s="32"/>
      <c r="E123" s="32"/>
      <c r="F123" s="181" t="str">
        <f>F7</f>
        <v>ST-17-01 - Počítačová učebna</v>
      </c>
      <c r="G123" s="201"/>
      <c r="H123" s="201"/>
      <c r="I123" s="201"/>
      <c r="J123" s="201"/>
      <c r="K123" s="201"/>
      <c r="L123" s="201"/>
      <c r="M123" s="201"/>
      <c r="N123" s="201"/>
      <c r="O123" s="201"/>
      <c r="P123" s="201"/>
      <c r="Q123" s="32"/>
      <c r="R123" s="33"/>
    </row>
    <row r="124" spans="2:18" s="1" customFormat="1" ht="6.9" customHeight="1">
      <c r="B124" s="31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3"/>
    </row>
    <row r="125" spans="2:18" s="1" customFormat="1" ht="18" customHeight="1">
      <c r="B125" s="31"/>
      <c r="C125" s="28" t="s">
        <v>21</v>
      </c>
      <c r="D125" s="32"/>
      <c r="E125" s="32"/>
      <c r="F125" s="26" t="str">
        <f>F9</f>
        <v xml:space="preserve"> </v>
      </c>
      <c r="G125" s="32"/>
      <c r="H125" s="32"/>
      <c r="I125" s="32"/>
      <c r="J125" s="32"/>
      <c r="K125" s="28" t="s">
        <v>23</v>
      </c>
      <c r="L125" s="32"/>
      <c r="M125" s="202" t="str">
        <f>IF(O9="","",O9)</f>
        <v>4.2.2017</v>
      </c>
      <c r="N125" s="202"/>
      <c r="O125" s="202"/>
      <c r="P125" s="202"/>
      <c r="Q125" s="32"/>
      <c r="R125" s="33"/>
    </row>
    <row r="126" spans="2:18" s="1" customFormat="1" ht="6.9" customHeight="1">
      <c r="B126" s="31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3"/>
    </row>
    <row r="127" spans="2:18" s="1" customFormat="1" ht="13.2">
      <c r="B127" s="31"/>
      <c r="C127" s="28" t="s">
        <v>25</v>
      </c>
      <c r="D127" s="32"/>
      <c r="E127" s="32"/>
      <c r="F127" s="26" t="str">
        <f>E12</f>
        <v>Obec Chrášťany</v>
      </c>
      <c r="G127" s="32"/>
      <c r="H127" s="32"/>
      <c r="I127" s="32"/>
      <c r="J127" s="32"/>
      <c r="K127" s="28" t="s">
        <v>30</v>
      </c>
      <c r="L127" s="32"/>
      <c r="M127" s="169" t="str">
        <f>E18</f>
        <v xml:space="preserve"> </v>
      </c>
      <c r="N127" s="169"/>
      <c r="O127" s="169"/>
      <c r="P127" s="169"/>
      <c r="Q127" s="169"/>
      <c r="R127" s="33"/>
    </row>
    <row r="128" spans="2:18" s="1" customFormat="1" ht="14.4" customHeight="1">
      <c r="B128" s="31"/>
      <c r="C128" s="28" t="s">
        <v>29</v>
      </c>
      <c r="D128" s="32"/>
      <c r="E128" s="32"/>
      <c r="F128" s="26" t="str">
        <f>IF(E15="","",E15)</f>
        <v xml:space="preserve"> </v>
      </c>
      <c r="G128" s="32"/>
      <c r="H128" s="32"/>
      <c r="I128" s="32"/>
      <c r="J128" s="32"/>
      <c r="K128" s="28" t="s">
        <v>32</v>
      </c>
      <c r="L128" s="32"/>
      <c r="M128" s="169" t="str">
        <f>E21</f>
        <v xml:space="preserve"> </v>
      </c>
      <c r="N128" s="169"/>
      <c r="O128" s="169"/>
      <c r="P128" s="169"/>
      <c r="Q128" s="169"/>
      <c r="R128" s="33"/>
    </row>
    <row r="129" spans="2:65" s="1" customFormat="1" ht="10.35" customHeight="1">
      <c r="B129" s="31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3"/>
    </row>
    <row r="130" spans="2:65" s="8" customFormat="1" ht="29.25" customHeight="1">
      <c r="B130" s="129"/>
      <c r="C130" s="130" t="s">
        <v>133</v>
      </c>
      <c r="D130" s="131" t="s">
        <v>134</v>
      </c>
      <c r="E130" s="131" t="s">
        <v>55</v>
      </c>
      <c r="F130" s="217" t="s">
        <v>135</v>
      </c>
      <c r="G130" s="217"/>
      <c r="H130" s="217"/>
      <c r="I130" s="217"/>
      <c r="J130" s="131" t="s">
        <v>136</v>
      </c>
      <c r="K130" s="131" t="s">
        <v>137</v>
      </c>
      <c r="L130" s="218" t="s">
        <v>138</v>
      </c>
      <c r="M130" s="218"/>
      <c r="N130" s="217" t="s">
        <v>105</v>
      </c>
      <c r="O130" s="217"/>
      <c r="P130" s="217"/>
      <c r="Q130" s="219"/>
      <c r="R130" s="132"/>
      <c r="T130" s="72" t="s">
        <v>139</v>
      </c>
      <c r="U130" s="73" t="s">
        <v>37</v>
      </c>
      <c r="V130" s="73" t="s">
        <v>140</v>
      </c>
      <c r="W130" s="73" t="s">
        <v>141</v>
      </c>
      <c r="X130" s="73" t="s">
        <v>142</v>
      </c>
      <c r="Y130" s="73" t="s">
        <v>143</v>
      </c>
      <c r="Z130" s="73" t="s">
        <v>144</v>
      </c>
      <c r="AA130" s="74" t="s">
        <v>145</v>
      </c>
    </row>
    <row r="131" spans="2:65" s="1" customFormat="1" ht="29.25" customHeight="1">
      <c r="B131" s="31"/>
      <c r="C131" s="76" t="s">
        <v>101</v>
      </c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227">
        <f>BK131</f>
        <v>0</v>
      </c>
      <c r="O131" s="228"/>
      <c r="P131" s="228"/>
      <c r="Q131" s="228"/>
      <c r="R131" s="33"/>
      <c r="T131" s="75"/>
      <c r="U131" s="47"/>
      <c r="V131" s="47"/>
      <c r="W131" s="133">
        <f>W132+W168</f>
        <v>350.53110700000002</v>
      </c>
      <c r="X131" s="47"/>
      <c r="Y131" s="133">
        <f>Y132+Y168</f>
        <v>14.929699259999998</v>
      </c>
      <c r="Z131" s="47"/>
      <c r="AA131" s="134">
        <f>AA132+AA168</f>
        <v>15.355202899999998</v>
      </c>
      <c r="AT131" s="17" t="s">
        <v>72</v>
      </c>
      <c r="AU131" s="17" t="s">
        <v>107</v>
      </c>
      <c r="BK131" s="135">
        <f>BK132+BK168</f>
        <v>0</v>
      </c>
    </row>
    <row r="132" spans="2:65" s="9" customFormat="1" ht="37.35" customHeight="1">
      <c r="B132" s="136"/>
      <c r="C132" s="137"/>
      <c r="D132" s="138" t="s">
        <v>108</v>
      </c>
      <c r="E132" s="138"/>
      <c r="F132" s="138"/>
      <c r="G132" s="138"/>
      <c r="H132" s="138"/>
      <c r="I132" s="138"/>
      <c r="J132" s="138"/>
      <c r="K132" s="138"/>
      <c r="L132" s="138"/>
      <c r="M132" s="138"/>
      <c r="N132" s="229">
        <f>BK132</f>
        <v>0</v>
      </c>
      <c r="O132" s="210"/>
      <c r="P132" s="210"/>
      <c r="Q132" s="210"/>
      <c r="R132" s="139"/>
      <c r="T132" s="140"/>
      <c r="U132" s="137"/>
      <c r="V132" s="137"/>
      <c r="W132" s="141">
        <f>W133+W139+W153+W161+W166</f>
        <v>169.24796400000002</v>
      </c>
      <c r="X132" s="137"/>
      <c r="Y132" s="141">
        <f>Y133+Y139+Y153+Y161+Y166</f>
        <v>13.349668359999997</v>
      </c>
      <c r="Z132" s="137"/>
      <c r="AA132" s="142">
        <f>AA133+AA139+AA153+AA161+AA166</f>
        <v>12.515255</v>
      </c>
      <c r="AR132" s="143" t="s">
        <v>80</v>
      </c>
      <c r="AT132" s="144" t="s">
        <v>72</v>
      </c>
      <c r="AU132" s="144" t="s">
        <v>73</v>
      </c>
      <c r="AY132" s="143" t="s">
        <v>146</v>
      </c>
      <c r="BK132" s="145">
        <f>BK133+BK139+BK153+BK161+BK166</f>
        <v>0</v>
      </c>
    </row>
    <row r="133" spans="2:65" s="9" customFormat="1" ht="19.95" customHeight="1">
      <c r="B133" s="136"/>
      <c r="C133" s="137"/>
      <c r="D133" s="146" t="s">
        <v>109</v>
      </c>
      <c r="E133" s="146"/>
      <c r="F133" s="146"/>
      <c r="G133" s="146"/>
      <c r="H133" s="146"/>
      <c r="I133" s="146"/>
      <c r="J133" s="146"/>
      <c r="K133" s="146"/>
      <c r="L133" s="146"/>
      <c r="M133" s="146"/>
      <c r="N133" s="230">
        <f>BK133</f>
        <v>0</v>
      </c>
      <c r="O133" s="231"/>
      <c r="P133" s="231"/>
      <c r="Q133" s="231"/>
      <c r="R133" s="139"/>
      <c r="T133" s="140"/>
      <c r="U133" s="137"/>
      <c r="V133" s="137"/>
      <c r="W133" s="141">
        <f>SUM(W134:W138)</f>
        <v>8.4770000000000003</v>
      </c>
      <c r="X133" s="137"/>
      <c r="Y133" s="141">
        <f>SUM(Y134:Y138)</f>
        <v>0.81956759999999984</v>
      </c>
      <c r="Z133" s="137"/>
      <c r="AA133" s="142">
        <f>SUM(AA134:AA138)</f>
        <v>0</v>
      </c>
      <c r="AR133" s="143" t="s">
        <v>80</v>
      </c>
      <c r="AT133" s="144" t="s">
        <v>72</v>
      </c>
      <c r="AU133" s="144" t="s">
        <v>80</v>
      </c>
      <c r="AY133" s="143" t="s">
        <v>146</v>
      </c>
      <c r="BK133" s="145">
        <f>SUM(BK134:BK138)</f>
        <v>0</v>
      </c>
    </row>
    <row r="134" spans="2:65" s="1" customFormat="1" ht="44.25" customHeight="1">
      <c r="B134" s="119"/>
      <c r="C134" s="147" t="s">
        <v>147</v>
      </c>
      <c r="D134" s="147" t="s">
        <v>148</v>
      </c>
      <c r="E134" s="148" t="s">
        <v>149</v>
      </c>
      <c r="F134" s="220" t="s">
        <v>150</v>
      </c>
      <c r="G134" s="220"/>
      <c r="H134" s="220"/>
      <c r="I134" s="220"/>
      <c r="J134" s="149" t="s">
        <v>151</v>
      </c>
      <c r="K134" s="150">
        <v>1</v>
      </c>
      <c r="L134" s="221"/>
      <c r="M134" s="221"/>
      <c r="N134" s="221">
        <f>ROUND(L134*K134,2)</f>
        <v>0</v>
      </c>
      <c r="O134" s="221"/>
      <c r="P134" s="221"/>
      <c r="Q134" s="221"/>
      <c r="R134" s="121"/>
      <c r="T134" s="151" t="s">
        <v>5</v>
      </c>
      <c r="U134" s="40" t="s">
        <v>38</v>
      </c>
      <c r="V134" s="152">
        <v>0.19600000000000001</v>
      </c>
      <c r="W134" s="152">
        <f>V134*K134</f>
        <v>0.19600000000000001</v>
      </c>
      <c r="X134" s="152">
        <v>2.6839999999999999E-2</v>
      </c>
      <c r="Y134" s="152">
        <f>X134*K134</f>
        <v>2.6839999999999999E-2</v>
      </c>
      <c r="Z134" s="152">
        <v>0</v>
      </c>
      <c r="AA134" s="153">
        <f>Z134*K134</f>
        <v>0</v>
      </c>
      <c r="AR134" s="17" t="s">
        <v>152</v>
      </c>
      <c r="AT134" s="17" t="s">
        <v>148</v>
      </c>
      <c r="AU134" s="17" t="s">
        <v>97</v>
      </c>
      <c r="AY134" s="17" t="s">
        <v>146</v>
      </c>
      <c r="BE134" s="154">
        <f>IF(U134="základní",N134,0)</f>
        <v>0</v>
      </c>
      <c r="BF134" s="154">
        <f>IF(U134="snížená",N134,0)</f>
        <v>0</v>
      </c>
      <c r="BG134" s="154">
        <f>IF(U134="zákl. přenesená",N134,0)</f>
        <v>0</v>
      </c>
      <c r="BH134" s="154">
        <f>IF(U134="sníž. přenesená",N134,0)</f>
        <v>0</v>
      </c>
      <c r="BI134" s="154">
        <f>IF(U134="nulová",N134,0)</f>
        <v>0</v>
      </c>
      <c r="BJ134" s="17" t="s">
        <v>80</v>
      </c>
      <c r="BK134" s="154">
        <f>ROUND(L134*K134,2)</f>
        <v>0</v>
      </c>
      <c r="BL134" s="17" t="s">
        <v>152</v>
      </c>
      <c r="BM134" s="17" t="s">
        <v>153</v>
      </c>
    </row>
    <row r="135" spans="2:65" s="1" customFormat="1" ht="31.5" customHeight="1">
      <c r="B135" s="119"/>
      <c r="C135" s="147" t="s">
        <v>10</v>
      </c>
      <c r="D135" s="147" t="s">
        <v>148</v>
      </c>
      <c r="E135" s="148" t="s">
        <v>154</v>
      </c>
      <c r="F135" s="220" t="s">
        <v>155</v>
      </c>
      <c r="G135" s="220"/>
      <c r="H135" s="220"/>
      <c r="I135" s="220"/>
      <c r="J135" s="149" t="s">
        <v>156</v>
      </c>
      <c r="K135" s="150">
        <v>1.2E-2</v>
      </c>
      <c r="L135" s="221"/>
      <c r="M135" s="221"/>
      <c r="N135" s="221">
        <f>ROUND(L135*K135,2)</f>
        <v>0</v>
      </c>
      <c r="O135" s="221"/>
      <c r="P135" s="221"/>
      <c r="Q135" s="221"/>
      <c r="R135" s="121"/>
      <c r="T135" s="151" t="s">
        <v>5</v>
      </c>
      <c r="U135" s="40" t="s">
        <v>38</v>
      </c>
      <c r="V135" s="152">
        <v>40.5</v>
      </c>
      <c r="W135" s="152">
        <f>V135*K135</f>
        <v>0.48599999999999999</v>
      </c>
      <c r="X135" s="152">
        <v>1.0900000000000001</v>
      </c>
      <c r="Y135" s="152">
        <f>X135*K135</f>
        <v>1.3080000000000001E-2</v>
      </c>
      <c r="Z135" s="152">
        <v>0</v>
      </c>
      <c r="AA135" s="153">
        <f>Z135*K135</f>
        <v>0</v>
      </c>
      <c r="AR135" s="17" t="s">
        <v>152</v>
      </c>
      <c r="AT135" s="17" t="s">
        <v>148</v>
      </c>
      <c r="AU135" s="17" t="s">
        <v>97</v>
      </c>
      <c r="AY135" s="17" t="s">
        <v>146</v>
      </c>
      <c r="BE135" s="154">
        <f>IF(U135="základní",N135,0)</f>
        <v>0</v>
      </c>
      <c r="BF135" s="154">
        <f>IF(U135="snížená",N135,0)</f>
        <v>0</v>
      </c>
      <c r="BG135" s="154">
        <f>IF(U135="zákl. přenesená",N135,0)</f>
        <v>0</v>
      </c>
      <c r="BH135" s="154">
        <f>IF(U135="sníž. přenesená",N135,0)</f>
        <v>0</v>
      </c>
      <c r="BI135" s="154">
        <f>IF(U135="nulová",N135,0)</f>
        <v>0</v>
      </c>
      <c r="BJ135" s="17" t="s">
        <v>80</v>
      </c>
      <c r="BK135" s="154">
        <f>ROUND(L135*K135,2)</f>
        <v>0</v>
      </c>
      <c r="BL135" s="17" t="s">
        <v>152</v>
      </c>
      <c r="BM135" s="17" t="s">
        <v>157</v>
      </c>
    </row>
    <row r="136" spans="2:65" s="1" customFormat="1" ht="31.5" customHeight="1">
      <c r="B136" s="119"/>
      <c r="C136" s="147" t="s">
        <v>158</v>
      </c>
      <c r="D136" s="147" t="s">
        <v>148</v>
      </c>
      <c r="E136" s="148" t="s">
        <v>159</v>
      </c>
      <c r="F136" s="220" t="s">
        <v>160</v>
      </c>
      <c r="G136" s="220"/>
      <c r="H136" s="220"/>
      <c r="I136" s="220"/>
      <c r="J136" s="149" t="s">
        <v>161</v>
      </c>
      <c r="K136" s="150">
        <v>2.1</v>
      </c>
      <c r="L136" s="221"/>
      <c r="M136" s="221"/>
      <c r="N136" s="221">
        <f>ROUND(L136*K136,2)</f>
        <v>0</v>
      </c>
      <c r="O136" s="221"/>
      <c r="P136" s="221"/>
      <c r="Q136" s="221"/>
      <c r="R136" s="121"/>
      <c r="T136" s="151" t="s">
        <v>5</v>
      </c>
      <c r="U136" s="40" t="s">
        <v>38</v>
      </c>
      <c r="V136" s="152">
        <v>0.68</v>
      </c>
      <c r="W136" s="152">
        <f>V136*K136</f>
        <v>1.4280000000000002</v>
      </c>
      <c r="X136" s="152">
        <v>6.8419999999999995E-2</v>
      </c>
      <c r="Y136" s="152">
        <f>X136*K136</f>
        <v>0.143682</v>
      </c>
      <c r="Z136" s="152">
        <v>0</v>
      </c>
      <c r="AA136" s="153">
        <f>Z136*K136</f>
        <v>0</v>
      </c>
      <c r="AR136" s="17" t="s">
        <v>152</v>
      </c>
      <c r="AT136" s="17" t="s">
        <v>148</v>
      </c>
      <c r="AU136" s="17" t="s">
        <v>97</v>
      </c>
      <c r="AY136" s="17" t="s">
        <v>146</v>
      </c>
      <c r="BE136" s="154">
        <f>IF(U136="základní",N136,0)</f>
        <v>0</v>
      </c>
      <c r="BF136" s="154">
        <f>IF(U136="snížená",N136,0)</f>
        <v>0</v>
      </c>
      <c r="BG136" s="154">
        <f>IF(U136="zákl. přenesená",N136,0)</f>
        <v>0</v>
      </c>
      <c r="BH136" s="154">
        <f>IF(U136="sníž. přenesená",N136,0)</f>
        <v>0</v>
      </c>
      <c r="BI136" s="154">
        <f>IF(U136="nulová",N136,0)</f>
        <v>0</v>
      </c>
      <c r="BJ136" s="17" t="s">
        <v>80</v>
      </c>
      <c r="BK136" s="154">
        <f>ROUND(L136*K136,2)</f>
        <v>0</v>
      </c>
      <c r="BL136" s="17" t="s">
        <v>152</v>
      </c>
      <c r="BM136" s="17" t="s">
        <v>162</v>
      </c>
    </row>
    <row r="137" spans="2:65" s="1" customFormat="1" ht="44.25" customHeight="1">
      <c r="B137" s="119"/>
      <c r="C137" s="147" t="s">
        <v>163</v>
      </c>
      <c r="D137" s="147" t="s">
        <v>148</v>
      </c>
      <c r="E137" s="148" t="s">
        <v>164</v>
      </c>
      <c r="F137" s="220" t="s">
        <v>165</v>
      </c>
      <c r="G137" s="220"/>
      <c r="H137" s="220"/>
      <c r="I137" s="220"/>
      <c r="J137" s="149" t="s">
        <v>161</v>
      </c>
      <c r="K137" s="150">
        <v>9.08</v>
      </c>
      <c r="L137" s="221"/>
      <c r="M137" s="221"/>
      <c r="N137" s="221">
        <f>ROUND(L137*K137,2)</f>
        <v>0</v>
      </c>
      <c r="O137" s="221"/>
      <c r="P137" s="221"/>
      <c r="Q137" s="221"/>
      <c r="R137" s="121"/>
      <c r="T137" s="151" t="s">
        <v>5</v>
      </c>
      <c r="U137" s="40" t="s">
        <v>38</v>
      </c>
      <c r="V137" s="152">
        <v>0.52500000000000002</v>
      </c>
      <c r="W137" s="152">
        <f>V137*K137</f>
        <v>4.7670000000000003</v>
      </c>
      <c r="X137" s="152">
        <v>6.9819999999999993E-2</v>
      </c>
      <c r="Y137" s="152">
        <f>X137*K137</f>
        <v>0.63396559999999991</v>
      </c>
      <c r="Z137" s="152">
        <v>0</v>
      </c>
      <c r="AA137" s="153">
        <f>Z137*K137</f>
        <v>0</v>
      </c>
      <c r="AR137" s="17" t="s">
        <v>152</v>
      </c>
      <c r="AT137" s="17" t="s">
        <v>148</v>
      </c>
      <c r="AU137" s="17" t="s">
        <v>97</v>
      </c>
      <c r="AY137" s="17" t="s">
        <v>146</v>
      </c>
      <c r="BE137" s="154">
        <f>IF(U137="základní",N137,0)</f>
        <v>0</v>
      </c>
      <c r="BF137" s="154">
        <f>IF(U137="snížená",N137,0)</f>
        <v>0</v>
      </c>
      <c r="BG137" s="154">
        <f>IF(U137="zákl. přenesená",N137,0)</f>
        <v>0</v>
      </c>
      <c r="BH137" s="154">
        <f>IF(U137="sníž. přenesená",N137,0)</f>
        <v>0</v>
      </c>
      <c r="BI137" s="154">
        <f>IF(U137="nulová",N137,0)</f>
        <v>0</v>
      </c>
      <c r="BJ137" s="17" t="s">
        <v>80</v>
      </c>
      <c r="BK137" s="154">
        <f>ROUND(L137*K137,2)</f>
        <v>0</v>
      </c>
      <c r="BL137" s="17" t="s">
        <v>152</v>
      </c>
      <c r="BM137" s="17" t="s">
        <v>166</v>
      </c>
    </row>
    <row r="138" spans="2:65" s="1" customFormat="1" ht="31.5" customHeight="1">
      <c r="B138" s="119"/>
      <c r="C138" s="147" t="s">
        <v>167</v>
      </c>
      <c r="D138" s="147" t="s">
        <v>148</v>
      </c>
      <c r="E138" s="148" t="s">
        <v>168</v>
      </c>
      <c r="F138" s="220" t="s">
        <v>169</v>
      </c>
      <c r="G138" s="220"/>
      <c r="H138" s="220"/>
      <c r="I138" s="220"/>
      <c r="J138" s="149" t="s">
        <v>170</v>
      </c>
      <c r="K138" s="150">
        <v>10</v>
      </c>
      <c r="L138" s="221"/>
      <c r="M138" s="221"/>
      <c r="N138" s="221">
        <f>ROUND(L138*K138,2)</f>
        <v>0</v>
      </c>
      <c r="O138" s="221"/>
      <c r="P138" s="221"/>
      <c r="Q138" s="221"/>
      <c r="R138" s="121"/>
      <c r="T138" s="151" t="s">
        <v>5</v>
      </c>
      <c r="U138" s="40" t="s">
        <v>38</v>
      </c>
      <c r="V138" s="152">
        <v>0.16</v>
      </c>
      <c r="W138" s="152">
        <f>V138*K138</f>
        <v>1.6</v>
      </c>
      <c r="X138" s="152">
        <v>2.0000000000000001E-4</v>
      </c>
      <c r="Y138" s="152">
        <f>X138*K138</f>
        <v>2E-3</v>
      </c>
      <c r="Z138" s="152">
        <v>0</v>
      </c>
      <c r="AA138" s="153">
        <f>Z138*K138</f>
        <v>0</v>
      </c>
      <c r="AR138" s="17" t="s">
        <v>152</v>
      </c>
      <c r="AT138" s="17" t="s">
        <v>148</v>
      </c>
      <c r="AU138" s="17" t="s">
        <v>97</v>
      </c>
      <c r="AY138" s="17" t="s">
        <v>146</v>
      </c>
      <c r="BE138" s="154">
        <f>IF(U138="základní",N138,0)</f>
        <v>0</v>
      </c>
      <c r="BF138" s="154">
        <f>IF(U138="snížená",N138,0)</f>
        <v>0</v>
      </c>
      <c r="BG138" s="154">
        <f>IF(U138="zákl. přenesená",N138,0)</f>
        <v>0</v>
      </c>
      <c r="BH138" s="154">
        <f>IF(U138="sníž. přenesená",N138,0)</f>
        <v>0</v>
      </c>
      <c r="BI138" s="154">
        <f>IF(U138="nulová",N138,0)</f>
        <v>0</v>
      </c>
      <c r="BJ138" s="17" t="s">
        <v>80</v>
      </c>
      <c r="BK138" s="154">
        <f>ROUND(L138*K138,2)</f>
        <v>0</v>
      </c>
      <c r="BL138" s="17" t="s">
        <v>152</v>
      </c>
      <c r="BM138" s="17" t="s">
        <v>171</v>
      </c>
    </row>
    <row r="139" spans="2:65" s="9" customFormat="1" ht="29.85" customHeight="1">
      <c r="B139" s="136"/>
      <c r="C139" s="137"/>
      <c r="D139" s="146" t="s">
        <v>110</v>
      </c>
      <c r="E139" s="146"/>
      <c r="F139" s="146"/>
      <c r="G139" s="146"/>
      <c r="H139" s="146"/>
      <c r="I139" s="146"/>
      <c r="J139" s="146"/>
      <c r="K139" s="146"/>
      <c r="L139" s="146"/>
      <c r="M139" s="146"/>
      <c r="N139" s="224">
        <f>BK139</f>
        <v>0</v>
      </c>
      <c r="O139" s="225"/>
      <c r="P139" s="225"/>
      <c r="Q139" s="225"/>
      <c r="R139" s="139"/>
      <c r="T139" s="140"/>
      <c r="U139" s="137"/>
      <c r="V139" s="137"/>
      <c r="W139" s="141">
        <f>SUM(W140:W152)</f>
        <v>49.226132000000007</v>
      </c>
      <c r="X139" s="137"/>
      <c r="Y139" s="141">
        <f>SUM(Y140:Y152)</f>
        <v>12.517511759999998</v>
      </c>
      <c r="Z139" s="137"/>
      <c r="AA139" s="142">
        <f>SUM(AA140:AA152)</f>
        <v>0</v>
      </c>
      <c r="AR139" s="143" t="s">
        <v>80</v>
      </c>
      <c r="AT139" s="144" t="s">
        <v>72</v>
      </c>
      <c r="AU139" s="144" t="s">
        <v>80</v>
      </c>
      <c r="AY139" s="143" t="s">
        <v>146</v>
      </c>
      <c r="BK139" s="145">
        <f>SUM(BK140:BK152)</f>
        <v>0</v>
      </c>
    </row>
    <row r="140" spans="2:65" s="1" customFormat="1" ht="31.5" customHeight="1">
      <c r="B140" s="119"/>
      <c r="C140" s="147" t="s">
        <v>172</v>
      </c>
      <c r="D140" s="147" t="s">
        <v>148</v>
      </c>
      <c r="E140" s="148" t="s">
        <v>173</v>
      </c>
      <c r="F140" s="220" t="s">
        <v>174</v>
      </c>
      <c r="G140" s="220"/>
      <c r="H140" s="220"/>
      <c r="I140" s="220"/>
      <c r="J140" s="149" t="s">
        <v>161</v>
      </c>
      <c r="K140" s="150">
        <v>2.25</v>
      </c>
      <c r="L140" s="221"/>
      <c r="M140" s="221"/>
      <c r="N140" s="221">
        <f t="shared" ref="N140:N152" si="0">ROUND(L140*K140,2)</f>
        <v>0</v>
      </c>
      <c r="O140" s="221"/>
      <c r="P140" s="221"/>
      <c r="Q140" s="221"/>
      <c r="R140" s="121"/>
      <c r="T140" s="151" t="s">
        <v>5</v>
      </c>
      <c r="U140" s="40" t="s">
        <v>38</v>
      </c>
      <c r="V140" s="152">
        <v>0.47399999999999998</v>
      </c>
      <c r="W140" s="152">
        <f t="shared" ref="W140:W152" si="1">V140*K140</f>
        <v>1.0665</v>
      </c>
      <c r="X140" s="152">
        <v>2.0480000000000002E-2</v>
      </c>
      <c r="Y140" s="152">
        <f t="shared" ref="Y140:Y152" si="2">X140*K140</f>
        <v>4.6080000000000003E-2</v>
      </c>
      <c r="Z140" s="152">
        <v>0</v>
      </c>
      <c r="AA140" s="153">
        <f t="shared" ref="AA140:AA152" si="3">Z140*K140</f>
        <v>0</v>
      </c>
      <c r="AR140" s="17" t="s">
        <v>152</v>
      </c>
      <c r="AT140" s="17" t="s">
        <v>148</v>
      </c>
      <c r="AU140" s="17" t="s">
        <v>97</v>
      </c>
      <c r="AY140" s="17" t="s">
        <v>146</v>
      </c>
      <c r="BE140" s="154">
        <f t="shared" ref="BE140:BE152" si="4">IF(U140="základní",N140,0)</f>
        <v>0</v>
      </c>
      <c r="BF140" s="154">
        <f t="shared" ref="BF140:BF152" si="5">IF(U140="snížená",N140,0)</f>
        <v>0</v>
      </c>
      <c r="BG140" s="154">
        <f t="shared" ref="BG140:BG152" si="6">IF(U140="zákl. přenesená",N140,0)</f>
        <v>0</v>
      </c>
      <c r="BH140" s="154">
        <f t="shared" ref="BH140:BH152" si="7">IF(U140="sníž. přenesená",N140,0)</f>
        <v>0</v>
      </c>
      <c r="BI140" s="154">
        <f t="shared" ref="BI140:BI152" si="8">IF(U140="nulová",N140,0)</f>
        <v>0</v>
      </c>
      <c r="BJ140" s="17" t="s">
        <v>80</v>
      </c>
      <c r="BK140" s="154">
        <f t="shared" ref="BK140:BK152" si="9">ROUND(L140*K140,2)</f>
        <v>0</v>
      </c>
      <c r="BL140" s="17" t="s">
        <v>152</v>
      </c>
      <c r="BM140" s="17" t="s">
        <v>175</v>
      </c>
    </row>
    <row r="141" spans="2:65" s="1" customFormat="1" ht="31.5" customHeight="1">
      <c r="B141" s="119"/>
      <c r="C141" s="147" t="s">
        <v>176</v>
      </c>
      <c r="D141" s="147" t="s">
        <v>148</v>
      </c>
      <c r="E141" s="148" t="s">
        <v>177</v>
      </c>
      <c r="F141" s="220" t="s">
        <v>178</v>
      </c>
      <c r="G141" s="220"/>
      <c r="H141" s="220"/>
      <c r="I141" s="220"/>
      <c r="J141" s="149" t="s">
        <v>161</v>
      </c>
      <c r="K141" s="150">
        <v>3.24</v>
      </c>
      <c r="L141" s="221"/>
      <c r="M141" s="221"/>
      <c r="N141" s="221">
        <f t="shared" si="0"/>
        <v>0</v>
      </c>
      <c r="O141" s="221"/>
      <c r="P141" s="221"/>
      <c r="Q141" s="221"/>
      <c r="R141" s="121"/>
      <c r="T141" s="151" t="s">
        <v>5</v>
      </c>
      <c r="U141" s="40" t="s">
        <v>38</v>
      </c>
      <c r="V141" s="152">
        <v>0.624</v>
      </c>
      <c r="W141" s="152">
        <f t="shared" si="1"/>
        <v>2.02176</v>
      </c>
      <c r="X141" s="152">
        <v>0.04</v>
      </c>
      <c r="Y141" s="152">
        <f t="shared" si="2"/>
        <v>0.12960000000000002</v>
      </c>
      <c r="Z141" s="152">
        <v>0</v>
      </c>
      <c r="AA141" s="153">
        <f t="shared" si="3"/>
        <v>0</v>
      </c>
      <c r="AR141" s="17" t="s">
        <v>152</v>
      </c>
      <c r="AT141" s="17" t="s">
        <v>148</v>
      </c>
      <c r="AU141" s="17" t="s">
        <v>97</v>
      </c>
      <c r="AY141" s="17" t="s">
        <v>146</v>
      </c>
      <c r="BE141" s="154">
        <f t="shared" si="4"/>
        <v>0</v>
      </c>
      <c r="BF141" s="154">
        <f t="shared" si="5"/>
        <v>0</v>
      </c>
      <c r="BG141" s="154">
        <f t="shared" si="6"/>
        <v>0</v>
      </c>
      <c r="BH141" s="154">
        <f t="shared" si="7"/>
        <v>0</v>
      </c>
      <c r="BI141" s="154">
        <f t="shared" si="8"/>
        <v>0</v>
      </c>
      <c r="BJ141" s="17" t="s">
        <v>80</v>
      </c>
      <c r="BK141" s="154">
        <f t="shared" si="9"/>
        <v>0</v>
      </c>
      <c r="BL141" s="17" t="s">
        <v>152</v>
      </c>
      <c r="BM141" s="17" t="s">
        <v>179</v>
      </c>
    </row>
    <row r="142" spans="2:65" s="1" customFormat="1" ht="31.5" customHeight="1">
      <c r="B142" s="119"/>
      <c r="C142" s="147" t="s">
        <v>180</v>
      </c>
      <c r="D142" s="147" t="s">
        <v>148</v>
      </c>
      <c r="E142" s="148" t="s">
        <v>181</v>
      </c>
      <c r="F142" s="220" t="s">
        <v>182</v>
      </c>
      <c r="G142" s="220"/>
      <c r="H142" s="220"/>
      <c r="I142" s="220"/>
      <c r="J142" s="149" t="s">
        <v>161</v>
      </c>
      <c r="K142" s="150">
        <v>18.16</v>
      </c>
      <c r="L142" s="221"/>
      <c r="M142" s="221"/>
      <c r="N142" s="221">
        <f t="shared" si="0"/>
        <v>0</v>
      </c>
      <c r="O142" s="221"/>
      <c r="P142" s="221"/>
      <c r="Q142" s="221"/>
      <c r="R142" s="121"/>
      <c r="T142" s="151" t="s">
        <v>5</v>
      </c>
      <c r="U142" s="40" t="s">
        <v>38</v>
      </c>
      <c r="V142" s="152">
        <v>0.46</v>
      </c>
      <c r="W142" s="152">
        <f t="shared" si="1"/>
        <v>8.3536000000000001</v>
      </c>
      <c r="X142" s="152">
        <v>1.7330000000000002E-2</v>
      </c>
      <c r="Y142" s="152">
        <f t="shared" si="2"/>
        <v>0.31471280000000001</v>
      </c>
      <c r="Z142" s="152">
        <v>0</v>
      </c>
      <c r="AA142" s="153">
        <f t="shared" si="3"/>
        <v>0</v>
      </c>
      <c r="AR142" s="17" t="s">
        <v>152</v>
      </c>
      <c r="AT142" s="17" t="s">
        <v>148</v>
      </c>
      <c r="AU142" s="17" t="s">
        <v>97</v>
      </c>
      <c r="AY142" s="17" t="s">
        <v>146</v>
      </c>
      <c r="BE142" s="154">
        <f t="shared" si="4"/>
        <v>0</v>
      </c>
      <c r="BF142" s="154">
        <f t="shared" si="5"/>
        <v>0</v>
      </c>
      <c r="BG142" s="154">
        <f t="shared" si="6"/>
        <v>0</v>
      </c>
      <c r="BH142" s="154">
        <f t="shared" si="7"/>
        <v>0</v>
      </c>
      <c r="BI142" s="154">
        <f t="shared" si="8"/>
        <v>0</v>
      </c>
      <c r="BJ142" s="17" t="s">
        <v>80</v>
      </c>
      <c r="BK142" s="154">
        <f t="shared" si="9"/>
        <v>0</v>
      </c>
      <c r="BL142" s="17" t="s">
        <v>152</v>
      </c>
      <c r="BM142" s="17" t="s">
        <v>183</v>
      </c>
    </row>
    <row r="143" spans="2:65" s="1" customFormat="1" ht="31.5" customHeight="1">
      <c r="B143" s="119"/>
      <c r="C143" s="147" t="s">
        <v>184</v>
      </c>
      <c r="D143" s="147" t="s">
        <v>148</v>
      </c>
      <c r="E143" s="148" t="s">
        <v>185</v>
      </c>
      <c r="F143" s="220" t="s">
        <v>186</v>
      </c>
      <c r="G143" s="220"/>
      <c r="H143" s="220"/>
      <c r="I143" s="220"/>
      <c r="J143" s="149" t="s">
        <v>161</v>
      </c>
      <c r="K143" s="150">
        <v>3.24</v>
      </c>
      <c r="L143" s="221"/>
      <c r="M143" s="221"/>
      <c r="N143" s="221">
        <f t="shared" si="0"/>
        <v>0</v>
      </c>
      <c r="O143" s="221"/>
      <c r="P143" s="221"/>
      <c r="Q143" s="221"/>
      <c r="R143" s="121"/>
      <c r="T143" s="151" t="s">
        <v>5</v>
      </c>
      <c r="U143" s="40" t="s">
        <v>38</v>
      </c>
      <c r="V143" s="152">
        <v>1.6910000000000001</v>
      </c>
      <c r="W143" s="152">
        <f t="shared" si="1"/>
        <v>5.4788400000000008</v>
      </c>
      <c r="X143" s="152">
        <v>4.1529999999999997E-2</v>
      </c>
      <c r="Y143" s="152">
        <f t="shared" si="2"/>
        <v>0.13455719999999999</v>
      </c>
      <c r="Z143" s="152">
        <v>0</v>
      </c>
      <c r="AA143" s="153">
        <f t="shared" si="3"/>
        <v>0</v>
      </c>
      <c r="AR143" s="17" t="s">
        <v>152</v>
      </c>
      <c r="AT143" s="17" t="s">
        <v>148</v>
      </c>
      <c r="AU143" s="17" t="s">
        <v>97</v>
      </c>
      <c r="AY143" s="17" t="s">
        <v>146</v>
      </c>
      <c r="BE143" s="154">
        <f t="shared" si="4"/>
        <v>0</v>
      </c>
      <c r="BF143" s="154">
        <f t="shared" si="5"/>
        <v>0</v>
      </c>
      <c r="BG143" s="154">
        <f t="shared" si="6"/>
        <v>0</v>
      </c>
      <c r="BH143" s="154">
        <f t="shared" si="7"/>
        <v>0</v>
      </c>
      <c r="BI143" s="154">
        <f t="shared" si="8"/>
        <v>0</v>
      </c>
      <c r="BJ143" s="17" t="s">
        <v>80</v>
      </c>
      <c r="BK143" s="154">
        <f t="shared" si="9"/>
        <v>0</v>
      </c>
      <c r="BL143" s="17" t="s">
        <v>152</v>
      </c>
      <c r="BM143" s="17" t="s">
        <v>187</v>
      </c>
    </row>
    <row r="144" spans="2:65" s="1" customFormat="1" ht="31.5" customHeight="1">
      <c r="B144" s="119"/>
      <c r="C144" s="147" t="s">
        <v>188</v>
      </c>
      <c r="D144" s="147" t="s">
        <v>148</v>
      </c>
      <c r="E144" s="148" t="s">
        <v>189</v>
      </c>
      <c r="F144" s="220" t="s">
        <v>190</v>
      </c>
      <c r="G144" s="220"/>
      <c r="H144" s="220"/>
      <c r="I144" s="220"/>
      <c r="J144" s="149" t="s">
        <v>151</v>
      </c>
      <c r="K144" s="150">
        <v>2</v>
      </c>
      <c r="L144" s="221"/>
      <c r="M144" s="221"/>
      <c r="N144" s="221">
        <f t="shared" si="0"/>
        <v>0</v>
      </c>
      <c r="O144" s="221"/>
      <c r="P144" s="221"/>
      <c r="Q144" s="221"/>
      <c r="R144" s="121"/>
      <c r="T144" s="151" t="s">
        <v>5</v>
      </c>
      <c r="U144" s="40" t="s">
        <v>38</v>
      </c>
      <c r="V144" s="152">
        <v>2.431</v>
      </c>
      <c r="W144" s="152">
        <f t="shared" si="1"/>
        <v>4.8620000000000001</v>
      </c>
      <c r="X144" s="152">
        <v>0.1575</v>
      </c>
      <c r="Y144" s="152">
        <f t="shared" si="2"/>
        <v>0.315</v>
      </c>
      <c r="Z144" s="152">
        <v>0</v>
      </c>
      <c r="AA144" s="153">
        <f t="shared" si="3"/>
        <v>0</v>
      </c>
      <c r="AR144" s="17" t="s">
        <v>152</v>
      </c>
      <c r="AT144" s="17" t="s">
        <v>148</v>
      </c>
      <c r="AU144" s="17" t="s">
        <v>97</v>
      </c>
      <c r="AY144" s="17" t="s">
        <v>146</v>
      </c>
      <c r="BE144" s="154">
        <f t="shared" si="4"/>
        <v>0</v>
      </c>
      <c r="BF144" s="154">
        <f t="shared" si="5"/>
        <v>0</v>
      </c>
      <c r="BG144" s="154">
        <f t="shared" si="6"/>
        <v>0</v>
      </c>
      <c r="BH144" s="154">
        <f t="shared" si="7"/>
        <v>0</v>
      </c>
      <c r="BI144" s="154">
        <f t="shared" si="8"/>
        <v>0</v>
      </c>
      <c r="BJ144" s="17" t="s">
        <v>80</v>
      </c>
      <c r="BK144" s="154">
        <f t="shared" si="9"/>
        <v>0</v>
      </c>
      <c r="BL144" s="17" t="s">
        <v>152</v>
      </c>
      <c r="BM144" s="17" t="s">
        <v>191</v>
      </c>
    </row>
    <row r="145" spans="2:65" s="1" customFormat="1" ht="31.5" customHeight="1">
      <c r="B145" s="119"/>
      <c r="C145" s="147" t="s">
        <v>192</v>
      </c>
      <c r="D145" s="147" t="s">
        <v>148</v>
      </c>
      <c r="E145" s="148" t="s">
        <v>193</v>
      </c>
      <c r="F145" s="220" t="s">
        <v>194</v>
      </c>
      <c r="G145" s="220"/>
      <c r="H145" s="220"/>
      <c r="I145" s="220"/>
      <c r="J145" s="149" t="s">
        <v>195</v>
      </c>
      <c r="K145" s="150">
        <v>5.0640000000000001</v>
      </c>
      <c r="L145" s="221"/>
      <c r="M145" s="221"/>
      <c r="N145" s="221">
        <f t="shared" si="0"/>
        <v>0</v>
      </c>
      <c r="O145" s="221"/>
      <c r="P145" s="221"/>
      <c r="Q145" s="221"/>
      <c r="R145" s="121"/>
      <c r="T145" s="151" t="s">
        <v>5</v>
      </c>
      <c r="U145" s="40" t="s">
        <v>38</v>
      </c>
      <c r="V145" s="152">
        <v>3.2130000000000001</v>
      </c>
      <c r="W145" s="152">
        <f t="shared" si="1"/>
        <v>16.270631999999999</v>
      </c>
      <c r="X145" s="152">
        <v>2.2563399999999998</v>
      </c>
      <c r="Y145" s="152">
        <f t="shared" si="2"/>
        <v>11.426105759999999</v>
      </c>
      <c r="Z145" s="152">
        <v>0</v>
      </c>
      <c r="AA145" s="153">
        <f t="shared" si="3"/>
        <v>0</v>
      </c>
      <c r="AR145" s="17" t="s">
        <v>152</v>
      </c>
      <c r="AT145" s="17" t="s">
        <v>148</v>
      </c>
      <c r="AU145" s="17" t="s">
        <v>97</v>
      </c>
      <c r="AY145" s="17" t="s">
        <v>146</v>
      </c>
      <c r="BE145" s="154">
        <f t="shared" si="4"/>
        <v>0</v>
      </c>
      <c r="BF145" s="154">
        <f t="shared" si="5"/>
        <v>0</v>
      </c>
      <c r="BG145" s="154">
        <f t="shared" si="6"/>
        <v>0</v>
      </c>
      <c r="BH145" s="154">
        <f t="shared" si="7"/>
        <v>0</v>
      </c>
      <c r="BI145" s="154">
        <f t="shared" si="8"/>
        <v>0</v>
      </c>
      <c r="BJ145" s="17" t="s">
        <v>80</v>
      </c>
      <c r="BK145" s="154">
        <f t="shared" si="9"/>
        <v>0</v>
      </c>
      <c r="BL145" s="17" t="s">
        <v>152</v>
      </c>
      <c r="BM145" s="17" t="s">
        <v>196</v>
      </c>
    </row>
    <row r="146" spans="2:65" s="1" customFormat="1" ht="22.5" customHeight="1">
      <c r="B146" s="119"/>
      <c r="C146" s="147" t="s">
        <v>197</v>
      </c>
      <c r="D146" s="147" t="s">
        <v>148</v>
      </c>
      <c r="E146" s="148" t="s">
        <v>198</v>
      </c>
      <c r="F146" s="220" t="s">
        <v>199</v>
      </c>
      <c r="G146" s="220"/>
      <c r="H146" s="220"/>
      <c r="I146" s="220"/>
      <c r="J146" s="149" t="s">
        <v>161</v>
      </c>
      <c r="K146" s="150">
        <v>63.3</v>
      </c>
      <c r="L146" s="221"/>
      <c r="M146" s="221"/>
      <c r="N146" s="221">
        <f t="shared" si="0"/>
        <v>0</v>
      </c>
      <c r="O146" s="221"/>
      <c r="P146" s="221"/>
      <c r="Q146" s="221"/>
      <c r="R146" s="121"/>
      <c r="T146" s="151" t="s">
        <v>5</v>
      </c>
      <c r="U146" s="40" t="s">
        <v>38</v>
      </c>
      <c r="V146" s="152">
        <v>2.5000000000000001E-2</v>
      </c>
      <c r="W146" s="152">
        <f t="shared" si="1"/>
        <v>1.5825</v>
      </c>
      <c r="X146" s="152">
        <v>1.2E-4</v>
      </c>
      <c r="Y146" s="152">
        <f t="shared" si="2"/>
        <v>7.5959999999999995E-3</v>
      </c>
      <c r="Z146" s="152">
        <v>0</v>
      </c>
      <c r="AA146" s="153">
        <f t="shared" si="3"/>
        <v>0</v>
      </c>
      <c r="AR146" s="17" t="s">
        <v>152</v>
      </c>
      <c r="AT146" s="17" t="s">
        <v>148</v>
      </c>
      <c r="AU146" s="17" t="s">
        <v>97</v>
      </c>
      <c r="AY146" s="17" t="s">
        <v>146</v>
      </c>
      <c r="BE146" s="154">
        <f t="shared" si="4"/>
        <v>0</v>
      </c>
      <c r="BF146" s="154">
        <f t="shared" si="5"/>
        <v>0</v>
      </c>
      <c r="BG146" s="154">
        <f t="shared" si="6"/>
        <v>0</v>
      </c>
      <c r="BH146" s="154">
        <f t="shared" si="7"/>
        <v>0</v>
      </c>
      <c r="BI146" s="154">
        <f t="shared" si="8"/>
        <v>0</v>
      </c>
      <c r="BJ146" s="17" t="s">
        <v>80</v>
      </c>
      <c r="BK146" s="154">
        <f t="shared" si="9"/>
        <v>0</v>
      </c>
      <c r="BL146" s="17" t="s">
        <v>152</v>
      </c>
      <c r="BM146" s="17" t="s">
        <v>200</v>
      </c>
    </row>
    <row r="147" spans="2:65" s="1" customFormat="1" ht="31.5" customHeight="1">
      <c r="B147" s="119"/>
      <c r="C147" s="147" t="s">
        <v>201</v>
      </c>
      <c r="D147" s="147" t="s">
        <v>148</v>
      </c>
      <c r="E147" s="148" t="s">
        <v>202</v>
      </c>
      <c r="F147" s="220" t="s">
        <v>203</v>
      </c>
      <c r="G147" s="220"/>
      <c r="H147" s="220"/>
      <c r="I147" s="220"/>
      <c r="J147" s="149" t="s">
        <v>170</v>
      </c>
      <c r="K147" s="150">
        <v>33.35</v>
      </c>
      <c r="L147" s="221"/>
      <c r="M147" s="221"/>
      <c r="N147" s="221">
        <f t="shared" si="0"/>
        <v>0</v>
      </c>
      <c r="O147" s="221"/>
      <c r="P147" s="221"/>
      <c r="Q147" s="221"/>
      <c r="R147" s="121"/>
      <c r="T147" s="151" t="s">
        <v>5</v>
      </c>
      <c r="U147" s="40" t="s">
        <v>38</v>
      </c>
      <c r="V147" s="152">
        <v>3.5000000000000003E-2</v>
      </c>
      <c r="W147" s="152">
        <f t="shared" si="1"/>
        <v>1.1672500000000001</v>
      </c>
      <c r="X147" s="152">
        <v>6.0000000000000002E-5</v>
      </c>
      <c r="Y147" s="152">
        <f t="shared" si="2"/>
        <v>2.0010000000000002E-3</v>
      </c>
      <c r="Z147" s="152">
        <v>0</v>
      </c>
      <c r="AA147" s="153">
        <f t="shared" si="3"/>
        <v>0</v>
      </c>
      <c r="AR147" s="17" t="s">
        <v>152</v>
      </c>
      <c r="AT147" s="17" t="s">
        <v>148</v>
      </c>
      <c r="AU147" s="17" t="s">
        <v>97</v>
      </c>
      <c r="AY147" s="17" t="s">
        <v>146</v>
      </c>
      <c r="BE147" s="154">
        <f t="shared" si="4"/>
        <v>0</v>
      </c>
      <c r="BF147" s="154">
        <f t="shared" si="5"/>
        <v>0</v>
      </c>
      <c r="BG147" s="154">
        <f t="shared" si="6"/>
        <v>0</v>
      </c>
      <c r="BH147" s="154">
        <f t="shared" si="7"/>
        <v>0</v>
      </c>
      <c r="BI147" s="154">
        <f t="shared" si="8"/>
        <v>0</v>
      </c>
      <c r="BJ147" s="17" t="s">
        <v>80</v>
      </c>
      <c r="BK147" s="154">
        <f t="shared" si="9"/>
        <v>0</v>
      </c>
      <c r="BL147" s="17" t="s">
        <v>152</v>
      </c>
      <c r="BM147" s="17" t="s">
        <v>204</v>
      </c>
    </row>
    <row r="148" spans="2:65" s="1" customFormat="1" ht="31.5" customHeight="1">
      <c r="B148" s="119"/>
      <c r="C148" s="147" t="s">
        <v>205</v>
      </c>
      <c r="D148" s="147" t="s">
        <v>148</v>
      </c>
      <c r="E148" s="148" t="s">
        <v>206</v>
      </c>
      <c r="F148" s="220" t="s">
        <v>207</v>
      </c>
      <c r="G148" s="220"/>
      <c r="H148" s="220"/>
      <c r="I148" s="220"/>
      <c r="J148" s="149" t="s">
        <v>170</v>
      </c>
      <c r="K148" s="150">
        <v>18.149999999999999</v>
      </c>
      <c r="L148" s="221"/>
      <c r="M148" s="221"/>
      <c r="N148" s="221">
        <f t="shared" si="0"/>
        <v>0</v>
      </c>
      <c r="O148" s="221"/>
      <c r="P148" s="221"/>
      <c r="Q148" s="221"/>
      <c r="R148" s="121"/>
      <c r="T148" s="151" t="s">
        <v>5</v>
      </c>
      <c r="U148" s="40" t="s">
        <v>38</v>
      </c>
      <c r="V148" s="152">
        <v>4.2000000000000003E-2</v>
      </c>
      <c r="W148" s="152">
        <f t="shared" si="1"/>
        <v>0.76229999999999998</v>
      </c>
      <c r="X148" s="152">
        <v>5.0000000000000002E-5</v>
      </c>
      <c r="Y148" s="152">
        <f t="shared" si="2"/>
        <v>9.075E-4</v>
      </c>
      <c r="Z148" s="152">
        <v>0</v>
      </c>
      <c r="AA148" s="153">
        <f t="shared" si="3"/>
        <v>0</v>
      </c>
      <c r="AR148" s="17" t="s">
        <v>152</v>
      </c>
      <c r="AT148" s="17" t="s">
        <v>148</v>
      </c>
      <c r="AU148" s="17" t="s">
        <v>97</v>
      </c>
      <c r="AY148" s="17" t="s">
        <v>146</v>
      </c>
      <c r="BE148" s="154">
        <f t="shared" si="4"/>
        <v>0</v>
      </c>
      <c r="BF148" s="154">
        <f t="shared" si="5"/>
        <v>0</v>
      </c>
      <c r="BG148" s="154">
        <f t="shared" si="6"/>
        <v>0</v>
      </c>
      <c r="BH148" s="154">
        <f t="shared" si="7"/>
        <v>0</v>
      </c>
      <c r="BI148" s="154">
        <f t="shared" si="8"/>
        <v>0</v>
      </c>
      <c r="BJ148" s="17" t="s">
        <v>80</v>
      </c>
      <c r="BK148" s="154">
        <f t="shared" si="9"/>
        <v>0</v>
      </c>
      <c r="BL148" s="17" t="s">
        <v>152</v>
      </c>
      <c r="BM148" s="17" t="s">
        <v>208</v>
      </c>
    </row>
    <row r="149" spans="2:65" s="1" customFormat="1" ht="31.5" customHeight="1">
      <c r="B149" s="119"/>
      <c r="C149" s="147" t="s">
        <v>209</v>
      </c>
      <c r="D149" s="147" t="s">
        <v>148</v>
      </c>
      <c r="E149" s="148" t="s">
        <v>210</v>
      </c>
      <c r="F149" s="220" t="s">
        <v>211</v>
      </c>
      <c r="G149" s="220"/>
      <c r="H149" s="220"/>
      <c r="I149" s="220"/>
      <c r="J149" s="149" t="s">
        <v>170</v>
      </c>
      <c r="K149" s="150">
        <v>18.149999999999999</v>
      </c>
      <c r="L149" s="221"/>
      <c r="M149" s="221"/>
      <c r="N149" s="221">
        <f t="shared" si="0"/>
        <v>0</v>
      </c>
      <c r="O149" s="221"/>
      <c r="P149" s="221"/>
      <c r="Q149" s="221"/>
      <c r="R149" s="121"/>
      <c r="T149" s="151" t="s">
        <v>5</v>
      </c>
      <c r="U149" s="40" t="s">
        <v>38</v>
      </c>
      <c r="V149" s="152">
        <v>0.245</v>
      </c>
      <c r="W149" s="152">
        <f t="shared" si="1"/>
        <v>4.4467499999999998</v>
      </c>
      <c r="X149" s="152">
        <v>1.0000000000000001E-5</v>
      </c>
      <c r="Y149" s="152">
        <f t="shared" si="2"/>
        <v>1.8149999999999999E-4</v>
      </c>
      <c r="Z149" s="152">
        <v>0</v>
      </c>
      <c r="AA149" s="153">
        <f t="shared" si="3"/>
        <v>0</v>
      </c>
      <c r="AR149" s="17" t="s">
        <v>152</v>
      </c>
      <c r="AT149" s="17" t="s">
        <v>148</v>
      </c>
      <c r="AU149" s="17" t="s">
        <v>97</v>
      </c>
      <c r="AY149" s="17" t="s">
        <v>146</v>
      </c>
      <c r="BE149" s="154">
        <f t="shared" si="4"/>
        <v>0</v>
      </c>
      <c r="BF149" s="154">
        <f t="shared" si="5"/>
        <v>0</v>
      </c>
      <c r="BG149" s="154">
        <f t="shared" si="6"/>
        <v>0</v>
      </c>
      <c r="BH149" s="154">
        <f t="shared" si="7"/>
        <v>0</v>
      </c>
      <c r="BI149" s="154">
        <f t="shared" si="8"/>
        <v>0</v>
      </c>
      <c r="BJ149" s="17" t="s">
        <v>80</v>
      </c>
      <c r="BK149" s="154">
        <f t="shared" si="9"/>
        <v>0</v>
      </c>
      <c r="BL149" s="17" t="s">
        <v>152</v>
      </c>
      <c r="BM149" s="17" t="s">
        <v>212</v>
      </c>
    </row>
    <row r="150" spans="2:65" s="1" customFormat="1" ht="31.5" customHeight="1">
      <c r="B150" s="119"/>
      <c r="C150" s="147" t="s">
        <v>213</v>
      </c>
      <c r="D150" s="147" t="s">
        <v>148</v>
      </c>
      <c r="E150" s="148" t="s">
        <v>214</v>
      </c>
      <c r="F150" s="220" t="s">
        <v>215</v>
      </c>
      <c r="G150" s="220"/>
      <c r="H150" s="220"/>
      <c r="I150" s="220"/>
      <c r="J150" s="149" t="s">
        <v>151</v>
      </c>
      <c r="K150" s="150">
        <v>2</v>
      </c>
      <c r="L150" s="221"/>
      <c r="M150" s="221"/>
      <c r="N150" s="221">
        <f t="shared" si="0"/>
        <v>0</v>
      </c>
      <c r="O150" s="221"/>
      <c r="P150" s="221"/>
      <c r="Q150" s="221"/>
      <c r="R150" s="121"/>
      <c r="T150" s="151" t="s">
        <v>5</v>
      </c>
      <c r="U150" s="40" t="s">
        <v>38</v>
      </c>
      <c r="V150" s="152">
        <v>1.607</v>
      </c>
      <c r="W150" s="152">
        <f t="shared" si="1"/>
        <v>3.214</v>
      </c>
      <c r="X150" s="152">
        <v>4.684E-2</v>
      </c>
      <c r="Y150" s="152">
        <f t="shared" si="2"/>
        <v>9.3679999999999999E-2</v>
      </c>
      <c r="Z150" s="152">
        <v>0</v>
      </c>
      <c r="AA150" s="153">
        <f t="shared" si="3"/>
        <v>0</v>
      </c>
      <c r="AR150" s="17" t="s">
        <v>152</v>
      </c>
      <c r="AT150" s="17" t="s">
        <v>148</v>
      </c>
      <c r="AU150" s="17" t="s">
        <v>97</v>
      </c>
      <c r="AY150" s="17" t="s">
        <v>146</v>
      </c>
      <c r="BE150" s="154">
        <f t="shared" si="4"/>
        <v>0</v>
      </c>
      <c r="BF150" s="154">
        <f t="shared" si="5"/>
        <v>0</v>
      </c>
      <c r="BG150" s="154">
        <f t="shared" si="6"/>
        <v>0</v>
      </c>
      <c r="BH150" s="154">
        <f t="shared" si="7"/>
        <v>0</v>
      </c>
      <c r="BI150" s="154">
        <f t="shared" si="8"/>
        <v>0</v>
      </c>
      <c r="BJ150" s="17" t="s">
        <v>80</v>
      </c>
      <c r="BK150" s="154">
        <f t="shared" si="9"/>
        <v>0</v>
      </c>
      <c r="BL150" s="17" t="s">
        <v>152</v>
      </c>
      <c r="BM150" s="17" t="s">
        <v>216</v>
      </c>
    </row>
    <row r="151" spans="2:65" s="1" customFormat="1" ht="31.5" customHeight="1">
      <c r="B151" s="119"/>
      <c r="C151" s="155" t="s">
        <v>217</v>
      </c>
      <c r="D151" s="155" t="s">
        <v>218</v>
      </c>
      <c r="E151" s="156" t="s">
        <v>219</v>
      </c>
      <c r="F151" s="222" t="s">
        <v>220</v>
      </c>
      <c r="G151" s="222"/>
      <c r="H151" s="222"/>
      <c r="I151" s="222"/>
      <c r="J151" s="157" t="s">
        <v>151</v>
      </c>
      <c r="K151" s="158">
        <v>1</v>
      </c>
      <c r="L151" s="223"/>
      <c r="M151" s="223"/>
      <c r="N151" s="223">
        <f t="shared" si="0"/>
        <v>0</v>
      </c>
      <c r="O151" s="221"/>
      <c r="P151" s="221"/>
      <c r="Q151" s="221"/>
      <c r="R151" s="121"/>
      <c r="T151" s="151" t="s">
        <v>5</v>
      </c>
      <c r="U151" s="40" t="s">
        <v>38</v>
      </c>
      <c r="V151" s="152">
        <v>0</v>
      </c>
      <c r="W151" s="152">
        <f t="shared" si="1"/>
        <v>0</v>
      </c>
      <c r="X151" s="152">
        <v>2.3279999999999999E-2</v>
      </c>
      <c r="Y151" s="152">
        <f t="shared" si="2"/>
        <v>2.3279999999999999E-2</v>
      </c>
      <c r="Z151" s="152">
        <v>0</v>
      </c>
      <c r="AA151" s="153">
        <f t="shared" si="3"/>
        <v>0</v>
      </c>
      <c r="AR151" s="17" t="s">
        <v>221</v>
      </c>
      <c r="AT151" s="17" t="s">
        <v>218</v>
      </c>
      <c r="AU151" s="17" t="s">
        <v>97</v>
      </c>
      <c r="AY151" s="17" t="s">
        <v>146</v>
      </c>
      <c r="BE151" s="154">
        <f t="shared" si="4"/>
        <v>0</v>
      </c>
      <c r="BF151" s="154">
        <f t="shared" si="5"/>
        <v>0</v>
      </c>
      <c r="BG151" s="154">
        <f t="shared" si="6"/>
        <v>0</v>
      </c>
      <c r="BH151" s="154">
        <f t="shared" si="7"/>
        <v>0</v>
      </c>
      <c r="BI151" s="154">
        <f t="shared" si="8"/>
        <v>0</v>
      </c>
      <c r="BJ151" s="17" t="s">
        <v>80</v>
      </c>
      <c r="BK151" s="154">
        <f t="shared" si="9"/>
        <v>0</v>
      </c>
      <c r="BL151" s="17" t="s">
        <v>152</v>
      </c>
      <c r="BM151" s="17" t="s">
        <v>222</v>
      </c>
    </row>
    <row r="152" spans="2:65" s="1" customFormat="1" ht="31.5" customHeight="1">
      <c r="B152" s="119"/>
      <c r="C152" s="155" t="s">
        <v>223</v>
      </c>
      <c r="D152" s="155" t="s">
        <v>218</v>
      </c>
      <c r="E152" s="156" t="s">
        <v>224</v>
      </c>
      <c r="F152" s="222" t="s">
        <v>225</v>
      </c>
      <c r="G152" s="222"/>
      <c r="H152" s="222"/>
      <c r="I152" s="222"/>
      <c r="J152" s="157" t="s">
        <v>151</v>
      </c>
      <c r="K152" s="158">
        <v>1</v>
      </c>
      <c r="L152" s="223"/>
      <c r="M152" s="223"/>
      <c r="N152" s="223">
        <f t="shared" si="0"/>
        <v>0</v>
      </c>
      <c r="O152" s="221"/>
      <c r="P152" s="221"/>
      <c r="Q152" s="221"/>
      <c r="R152" s="121"/>
      <c r="T152" s="151" t="s">
        <v>5</v>
      </c>
      <c r="U152" s="40" t="s">
        <v>38</v>
      </c>
      <c r="V152" s="152">
        <v>0</v>
      </c>
      <c r="W152" s="152">
        <f t="shared" si="1"/>
        <v>0</v>
      </c>
      <c r="X152" s="152">
        <v>2.3810000000000001E-2</v>
      </c>
      <c r="Y152" s="152">
        <f t="shared" si="2"/>
        <v>2.3810000000000001E-2</v>
      </c>
      <c r="Z152" s="152">
        <v>0</v>
      </c>
      <c r="AA152" s="153">
        <f t="shared" si="3"/>
        <v>0</v>
      </c>
      <c r="AR152" s="17" t="s">
        <v>221</v>
      </c>
      <c r="AT152" s="17" t="s">
        <v>218</v>
      </c>
      <c r="AU152" s="17" t="s">
        <v>97</v>
      </c>
      <c r="AY152" s="17" t="s">
        <v>146</v>
      </c>
      <c r="BE152" s="154">
        <f t="shared" si="4"/>
        <v>0</v>
      </c>
      <c r="BF152" s="154">
        <f t="shared" si="5"/>
        <v>0</v>
      </c>
      <c r="BG152" s="154">
        <f t="shared" si="6"/>
        <v>0</v>
      </c>
      <c r="BH152" s="154">
        <f t="shared" si="7"/>
        <v>0</v>
      </c>
      <c r="BI152" s="154">
        <f t="shared" si="8"/>
        <v>0</v>
      </c>
      <c r="BJ152" s="17" t="s">
        <v>80</v>
      </c>
      <c r="BK152" s="154">
        <f t="shared" si="9"/>
        <v>0</v>
      </c>
      <c r="BL152" s="17" t="s">
        <v>152</v>
      </c>
      <c r="BM152" s="17" t="s">
        <v>226</v>
      </c>
    </row>
    <row r="153" spans="2:65" s="9" customFormat="1" ht="29.85" customHeight="1">
      <c r="B153" s="136"/>
      <c r="C153" s="137"/>
      <c r="D153" s="146" t="s">
        <v>111</v>
      </c>
      <c r="E153" s="146"/>
      <c r="F153" s="146"/>
      <c r="G153" s="146"/>
      <c r="H153" s="146"/>
      <c r="I153" s="146"/>
      <c r="J153" s="146"/>
      <c r="K153" s="146"/>
      <c r="L153" s="146"/>
      <c r="M153" s="146"/>
      <c r="N153" s="224">
        <f>BK153</f>
        <v>0</v>
      </c>
      <c r="O153" s="225"/>
      <c r="P153" s="225"/>
      <c r="Q153" s="225"/>
      <c r="R153" s="139"/>
      <c r="T153" s="140"/>
      <c r="U153" s="137"/>
      <c r="V153" s="137"/>
      <c r="W153" s="141">
        <f>SUM(W154:W160)</f>
        <v>83.072749999999999</v>
      </c>
      <c r="X153" s="137"/>
      <c r="Y153" s="141">
        <f>SUM(Y154:Y160)</f>
        <v>1.2588999999999999E-2</v>
      </c>
      <c r="Z153" s="137"/>
      <c r="AA153" s="142">
        <f>SUM(AA154:AA160)</f>
        <v>12.515255</v>
      </c>
      <c r="AR153" s="143" t="s">
        <v>80</v>
      </c>
      <c r="AT153" s="144" t="s">
        <v>72</v>
      </c>
      <c r="AU153" s="144" t="s">
        <v>80</v>
      </c>
      <c r="AY153" s="143" t="s">
        <v>146</v>
      </c>
      <c r="BK153" s="145">
        <f>SUM(BK154:BK160)</f>
        <v>0</v>
      </c>
    </row>
    <row r="154" spans="2:65" s="1" customFormat="1" ht="44.25" customHeight="1">
      <c r="B154" s="119"/>
      <c r="C154" s="147" t="s">
        <v>227</v>
      </c>
      <c r="D154" s="147" t="s">
        <v>148</v>
      </c>
      <c r="E154" s="148" t="s">
        <v>228</v>
      </c>
      <c r="F154" s="220" t="s">
        <v>229</v>
      </c>
      <c r="G154" s="220"/>
      <c r="H154" s="220"/>
      <c r="I154" s="220"/>
      <c r="J154" s="149" t="s">
        <v>161</v>
      </c>
      <c r="K154" s="150">
        <v>63.3</v>
      </c>
      <c r="L154" s="221"/>
      <c r="M154" s="221"/>
      <c r="N154" s="221">
        <f t="shared" ref="N154:N160" si="10">ROUND(L154*K154,2)</f>
        <v>0</v>
      </c>
      <c r="O154" s="221"/>
      <c r="P154" s="221"/>
      <c r="Q154" s="221"/>
      <c r="R154" s="121"/>
      <c r="T154" s="151" t="s">
        <v>5</v>
      </c>
      <c r="U154" s="40" t="s">
        <v>38</v>
      </c>
      <c r="V154" s="152">
        <v>0.105</v>
      </c>
      <c r="W154" s="152">
        <f t="shared" ref="W154:W160" si="11">V154*K154</f>
        <v>6.6464999999999996</v>
      </c>
      <c r="X154" s="152">
        <v>1.2999999999999999E-4</v>
      </c>
      <c r="Y154" s="152">
        <f t="shared" ref="Y154:Y160" si="12">X154*K154</f>
        <v>8.2289999999999985E-3</v>
      </c>
      <c r="Z154" s="152">
        <v>0</v>
      </c>
      <c r="AA154" s="153">
        <f t="shared" ref="AA154:AA160" si="13">Z154*K154</f>
        <v>0</v>
      </c>
      <c r="AR154" s="17" t="s">
        <v>152</v>
      </c>
      <c r="AT154" s="17" t="s">
        <v>148</v>
      </c>
      <c r="AU154" s="17" t="s">
        <v>97</v>
      </c>
      <c r="AY154" s="17" t="s">
        <v>146</v>
      </c>
      <c r="BE154" s="154">
        <f t="shared" ref="BE154:BE160" si="14">IF(U154="základní",N154,0)</f>
        <v>0</v>
      </c>
      <c r="BF154" s="154">
        <f t="shared" ref="BF154:BF160" si="15">IF(U154="snížená",N154,0)</f>
        <v>0</v>
      </c>
      <c r="BG154" s="154">
        <f t="shared" ref="BG154:BG160" si="16">IF(U154="zákl. přenesená",N154,0)</f>
        <v>0</v>
      </c>
      <c r="BH154" s="154">
        <f t="shared" ref="BH154:BH160" si="17">IF(U154="sníž. přenesená",N154,0)</f>
        <v>0</v>
      </c>
      <c r="BI154" s="154">
        <f t="shared" ref="BI154:BI160" si="18">IF(U154="nulová",N154,0)</f>
        <v>0</v>
      </c>
      <c r="BJ154" s="17" t="s">
        <v>80</v>
      </c>
      <c r="BK154" s="154">
        <f t="shared" ref="BK154:BK160" si="19">ROUND(L154*K154,2)</f>
        <v>0</v>
      </c>
      <c r="BL154" s="17" t="s">
        <v>152</v>
      </c>
      <c r="BM154" s="17" t="s">
        <v>230</v>
      </c>
    </row>
    <row r="155" spans="2:65" s="1" customFormat="1" ht="31.5" customHeight="1">
      <c r="B155" s="119"/>
      <c r="C155" s="147" t="s">
        <v>231</v>
      </c>
      <c r="D155" s="147" t="s">
        <v>148</v>
      </c>
      <c r="E155" s="148" t="s">
        <v>232</v>
      </c>
      <c r="F155" s="220" t="s">
        <v>233</v>
      </c>
      <c r="G155" s="220"/>
      <c r="H155" s="220"/>
      <c r="I155" s="220"/>
      <c r="J155" s="149" t="s">
        <v>161</v>
      </c>
      <c r="K155" s="150">
        <v>109</v>
      </c>
      <c r="L155" s="221"/>
      <c r="M155" s="221"/>
      <c r="N155" s="221">
        <f t="shared" si="10"/>
        <v>0</v>
      </c>
      <c r="O155" s="221"/>
      <c r="P155" s="221"/>
      <c r="Q155" s="221"/>
      <c r="R155" s="121"/>
      <c r="T155" s="151" t="s">
        <v>5</v>
      </c>
      <c r="U155" s="40" t="s">
        <v>38</v>
      </c>
      <c r="V155" s="152">
        <v>0.308</v>
      </c>
      <c r="W155" s="152">
        <f t="shared" si="11"/>
        <v>33.572000000000003</v>
      </c>
      <c r="X155" s="152">
        <v>4.0000000000000003E-5</v>
      </c>
      <c r="Y155" s="152">
        <f t="shared" si="12"/>
        <v>4.3600000000000002E-3</v>
      </c>
      <c r="Z155" s="152">
        <v>0</v>
      </c>
      <c r="AA155" s="153">
        <f t="shared" si="13"/>
        <v>0</v>
      </c>
      <c r="AR155" s="17" t="s">
        <v>152</v>
      </c>
      <c r="AT155" s="17" t="s">
        <v>148</v>
      </c>
      <c r="AU155" s="17" t="s">
        <v>97</v>
      </c>
      <c r="AY155" s="17" t="s">
        <v>146</v>
      </c>
      <c r="BE155" s="154">
        <f t="shared" si="14"/>
        <v>0</v>
      </c>
      <c r="BF155" s="154">
        <f t="shared" si="15"/>
        <v>0</v>
      </c>
      <c r="BG155" s="154">
        <f t="shared" si="16"/>
        <v>0</v>
      </c>
      <c r="BH155" s="154">
        <f t="shared" si="17"/>
        <v>0</v>
      </c>
      <c r="BI155" s="154">
        <f t="shared" si="18"/>
        <v>0</v>
      </c>
      <c r="BJ155" s="17" t="s">
        <v>80</v>
      </c>
      <c r="BK155" s="154">
        <f t="shared" si="19"/>
        <v>0</v>
      </c>
      <c r="BL155" s="17" t="s">
        <v>152</v>
      </c>
      <c r="BM155" s="17" t="s">
        <v>234</v>
      </c>
    </row>
    <row r="156" spans="2:65" s="1" customFormat="1" ht="31.5" customHeight="1">
      <c r="B156" s="119"/>
      <c r="C156" s="147" t="s">
        <v>235</v>
      </c>
      <c r="D156" s="147" t="s">
        <v>148</v>
      </c>
      <c r="E156" s="148" t="s">
        <v>236</v>
      </c>
      <c r="F156" s="220" t="s">
        <v>237</v>
      </c>
      <c r="G156" s="220"/>
      <c r="H156" s="220"/>
      <c r="I156" s="220"/>
      <c r="J156" s="149" t="s">
        <v>161</v>
      </c>
      <c r="K156" s="150">
        <v>14.805</v>
      </c>
      <c r="L156" s="221"/>
      <c r="M156" s="221"/>
      <c r="N156" s="221">
        <f t="shared" si="10"/>
        <v>0</v>
      </c>
      <c r="O156" s="221"/>
      <c r="P156" s="221"/>
      <c r="Q156" s="221"/>
      <c r="R156" s="121"/>
      <c r="T156" s="151" t="s">
        <v>5</v>
      </c>
      <c r="U156" s="40" t="s">
        <v>38</v>
      </c>
      <c r="V156" s="152">
        <v>0.245</v>
      </c>
      <c r="W156" s="152">
        <f t="shared" si="11"/>
        <v>3.6272249999999997</v>
      </c>
      <c r="X156" s="152">
        <v>0</v>
      </c>
      <c r="Y156" s="152">
        <f t="shared" si="12"/>
        <v>0</v>
      </c>
      <c r="Z156" s="152">
        <v>0.13100000000000001</v>
      </c>
      <c r="AA156" s="153">
        <f t="shared" si="13"/>
        <v>1.9394550000000002</v>
      </c>
      <c r="AR156" s="17" t="s">
        <v>152</v>
      </c>
      <c r="AT156" s="17" t="s">
        <v>148</v>
      </c>
      <c r="AU156" s="17" t="s">
        <v>97</v>
      </c>
      <c r="AY156" s="17" t="s">
        <v>146</v>
      </c>
      <c r="BE156" s="154">
        <f t="shared" si="14"/>
        <v>0</v>
      </c>
      <c r="BF156" s="154">
        <f t="shared" si="15"/>
        <v>0</v>
      </c>
      <c r="BG156" s="154">
        <f t="shared" si="16"/>
        <v>0</v>
      </c>
      <c r="BH156" s="154">
        <f t="shared" si="17"/>
        <v>0</v>
      </c>
      <c r="BI156" s="154">
        <f t="shared" si="18"/>
        <v>0</v>
      </c>
      <c r="BJ156" s="17" t="s">
        <v>80</v>
      </c>
      <c r="BK156" s="154">
        <f t="shared" si="19"/>
        <v>0</v>
      </c>
      <c r="BL156" s="17" t="s">
        <v>152</v>
      </c>
      <c r="BM156" s="17" t="s">
        <v>238</v>
      </c>
    </row>
    <row r="157" spans="2:65" s="1" customFormat="1" ht="31.5" customHeight="1">
      <c r="B157" s="119"/>
      <c r="C157" s="147" t="s">
        <v>239</v>
      </c>
      <c r="D157" s="147" t="s">
        <v>148</v>
      </c>
      <c r="E157" s="148" t="s">
        <v>240</v>
      </c>
      <c r="F157" s="220" t="s">
        <v>241</v>
      </c>
      <c r="G157" s="220"/>
      <c r="H157" s="220"/>
      <c r="I157" s="220"/>
      <c r="J157" s="149" t="s">
        <v>195</v>
      </c>
      <c r="K157" s="150">
        <v>4.4349999999999996</v>
      </c>
      <c r="L157" s="221"/>
      <c r="M157" s="221"/>
      <c r="N157" s="221">
        <f t="shared" si="10"/>
        <v>0</v>
      </c>
      <c r="O157" s="221"/>
      <c r="P157" s="221"/>
      <c r="Q157" s="221"/>
      <c r="R157" s="121"/>
      <c r="T157" s="151" t="s">
        <v>5</v>
      </c>
      <c r="U157" s="40" t="s">
        <v>38</v>
      </c>
      <c r="V157" s="152">
        <v>7.1950000000000003</v>
      </c>
      <c r="W157" s="152">
        <f t="shared" si="11"/>
        <v>31.909824999999998</v>
      </c>
      <c r="X157" s="152">
        <v>0</v>
      </c>
      <c r="Y157" s="152">
        <f t="shared" si="12"/>
        <v>0</v>
      </c>
      <c r="Z157" s="152">
        <v>2.2000000000000002</v>
      </c>
      <c r="AA157" s="153">
        <f t="shared" si="13"/>
        <v>9.7569999999999997</v>
      </c>
      <c r="AR157" s="17" t="s">
        <v>152</v>
      </c>
      <c r="AT157" s="17" t="s">
        <v>148</v>
      </c>
      <c r="AU157" s="17" t="s">
        <v>97</v>
      </c>
      <c r="AY157" s="17" t="s">
        <v>146</v>
      </c>
      <c r="BE157" s="154">
        <f t="shared" si="14"/>
        <v>0</v>
      </c>
      <c r="BF157" s="154">
        <f t="shared" si="15"/>
        <v>0</v>
      </c>
      <c r="BG157" s="154">
        <f t="shared" si="16"/>
        <v>0</v>
      </c>
      <c r="BH157" s="154">
        <f t="shared" si="17"/>
        <v>0</v>
      </c>
      <c r="BI157" s="154">
        <f t="shared" si="18"/>
        <v>0</v>
      </c>
      <c r="BJ157" s="17" t="s">
        <v>80</v>
      </c>
      <c r="BK157" s="154">
        <f t="shared" si="19"/>
        <v>0</v>
      </c>
      <c r="BL157" s="17" t="s">
        <v>152</v>
      </c>
      <c r="BM157" s="17" t="s">
        <v>242</v>
      </c>
    </row>
    <row r="158" spans="2:65" s="1" customFormat="1" ht="22.5" customHeight="1">
      <c r="B158" s="119"/>
      <c r="C158" s="147" t="s">
        <v>221</v>
      </c>
      <c r="D158" s="147" t="s">
        <v>148</v>
      </c>
      <c r="E158" s="148" t="s">
        <v>243</v>
      </c>
      <c r="F158" s="220" t="s">
        <v>244</v>
      </c>
      <c r="G158" s="220"/>
      <c r="H158" s="220"/>
      <c r="I158" s="220"/>
      <c r="J158" s="149" t="s">
        <v>161</v>
      </c>
      <c r="K158" s="150">
        <v>3.8</v>
      </c>
      <c r="L158" s="221"/>
      <c r="M158" s="221"/>
      <c r="N158" s="221">
        <f t="shared" si="10"/>
        <v>0</v>
      </c>
      <c r="O158" s="221"/>
      <c r="P158" s="221"/>
      <c r="Q158" s="221"/>
      <c r="R158" s="121"/>
      <c r="T158" s="151" t="s">
        <v>5</v>
      </c>
      <c r="U158" s="40" t="s">
        <v>38</v>
      </c>
      <c r="V158" s="152">
        <v>0.93899999999999995</v>
      </c>
      <c r="W158" s="152">
        <f t="shared" si="11"/>
        <v>3.5681999999999996</v>
      </c>
      <c r="X158" s="152">
        <v>0</v>
      </c>
      <c r="Y158" s="152">
        <f t="shared" si="12"/>
        <v>0</v>
      </c>
      <c r="Z158" s="152">
        <v>7.5999999999999998E-2</v>
      </c>
      <c r="AA158" s="153">
        <f t="shared" si="13"/>
        <v>0.2888</v>
      </c>
      <c r="AR158" s="17" t="s">
        <v>152</v>
      </c>
      <c r="AT158" s="17" t="s">
        <v>148</v>
      </c>
      <c r="AU158" s="17" t="s">
        <v>97</v>
      </c>
      <c r="AY158" s="17" t="s">
        <v>146</v>
      </c>
      <c r="BE158" s="154">
        <f t="shared" si="14"/>
        <v>0</v>
      </c>
      <c r="BF158" s="154">
        <f t="shared" si="15"/>
        <v>0</v>
      </c>
      <c r="BG158" s="154">
        <f t="shared" si="16"/>
        <v>0</v>
      </c>
      <c r="BH158" s="154">
        <f t="shared" si="17"/>
        <v>0</v>
      </c>
      <c r="BI158" s="154">
        <f t="shared" si="18"/>
        <v>0</v>
      </c>
      <c r="BJ158" s="17" t="s">
        <v>80</v>
      </c>
      <c r="BK158" s="154">
        <f t="shared" si="19"/>
        <v>0</v>
      </c>
      <c r="BL158" s="17" t="s">
        <v>152</v>
      </c>
      <c r="BM158" s="17" t="s">
        <v>245</v>
      </c>
    </row>
    <row r="159" spans="2:65" s="1" customFormat="1" ht="31.5" customHeight="1">
      <c r="B159" s="119"/>
      <c r="C159" s="147" t="s">
        <v>246</v>
      </c>
      <c r="D159" s="147" t="s">
        <v>148</v>
      </c>
      <c r="E159" s="148" t="s">
        <v>247</v>
      </c>
      <c r="F159" s="220" t="s">
        <v>248</v>
      </c>
      <c r="G159" s="220"/>
      <c r="H159" s="220"/>
      <c r="I159" s="220"/>
      <c r="J159" s="149" t="s">
        <v>161</v>
      </c>
      <c r="K159" s="150">
        <v>2.1</v>
      </c>
      <c r="L159" s="221"/>
      <c r="M159" s="221"/>
      <c r="N159" s="221">
        <f t="shared" si="10"/>
        <v>0</v>
      </c>
      <c r="O159" s="221"/>
      <c r="P159" s="221"/>
      <c r="Q159" s="221"/>
      <c r="R159" s="121"/>
      <c r="T159" s="151" t="s">
        <v>5</v>
      </c>
      <c r="U159" s="40" t="s">
        <v>38</v>
      </c>
      <c r="V159" s="152">
        <v>0.33</v>
      </c>
      <c r="W159" s="152">
        <f t="shared" si="11"/>
        <v>0.69300000000000006</v>
      </c>
      <c r="X159" s="152">
        <v>0</v>
      </c>
      <c r="Y159" s="152">
        <f t="shared" si="12"/>
        <v>0</v>
      </c>
      <c r="Z159" s="152">
        <v>0.18</v>
      </c>
      <c r="AA159" s="153">
        <f t="shared" si="13"/>
        <v>0.378</v>
      </c>
      <c r="AR159" s="17" t="s">
        <v>152</v>
      </c>
      <c r="AT159" s="17" t="s">
        <v>148</v>
      </c>
      <c r="AU159" s="17" t="s">
        <v>97</v>
      </c>
      <c r="AY159" s="17" t="s">
        <v>146</v>
      </c>
      <c r="BE159" s="154">
        <f t="shared" si="14"/>
        <v>0</v>
      </c>
      <c r="BF159" s="154">
        <f t="shared" si="15"/>
        <v>0</v>
      </c>
      <c r="BG159" s="154">
        <f t="shared" si="16"/>
        <v>0</v>
      </c>
      <c r="BH159" s="154">
        <f t="shared" si="17"/>
        <v>0</v>
      </c>
      <c r="BI159" s="154">
        <f t="shared" si="18"/>
        <v>0</v>
      </c>
      <c r="BJ159" s="17" t="s">
        <v>80</v>
      </c>
      <c r="BK159" s="154">
        <f t="shared" si="19"/>
        <v>0</v>
      </c>
      <c r="BL159" s="17" t="s">
        <v>152</v>
      </c>
      <c r="BM159" s="17" t="s">
        <v>249</v>
      </c>
    </row>
    <row r="160" spans="2:65" s="1" customFormat="1" ht="31.5" customHeight="1">
      <c r="B160" s="119"/>
      <c r="C160" s="147" t="s">
        <v>250</v>
      </c>
      <c r="D160" s="147" t="s">
        <v>148</v>
      </c>
      <c r="E160" s="148" t="s">
        <v>251</v>
      </c>
      <c r="F160" s="220" t="s">
        <v>252</v>
      </c>
      <c r="G160" s="220"/>
      <c r="H160" s="220"/>
      <c r="I160" s="220"/>
      <c r="J160" s="149" t="s">
        <v>170</v>
      </c>
      <c r="K160" s="150">
        <v>8</v>
      </c>
      <c r="L160" s="221"/>
      <c r="M160" s="221"/>
      <c r="N160" s="221">
        <f t="shared" si="10"/>
        <v>0</v>
      </c>
      <c r="O160" s="221"/>
      <c r="P160" s="221"/>
      <c r="Q160" s="221"/>
      <c r="R160" s="121"/>
      <c r="T160" s="151" t="s">
        <v>5</v>
      </c>
      <c r="U160" s="40" t="s">
        <v>38</v>
      </c>
      <c r="V160" s="152">
        <v>0.38200000000000001</v>
      </c>
      <c r="W160" s="152">
        <f t="shared" si="11"/>
        <v>3.056</v>
      </c>
      <c r="X160" s="152">
        <v>0</v>
      </c>
      <c r="Y160" s="152">
        <f t="shared" si="12"/>
        <v>0</v>
      </c>
      <c r="Z160" s="152">
        <v>1.9E-2</v>
      </c>
      <c r="AA160" s="153">
        <f t="shared" si="13"/>
        <v>0.152</v>
      </c>
      <c r="AR160" s="17" t="s">
        <v>152</v>
      </c>
      <c r="AT160" s="17" t="s">
        <v>148</v>
      </c>
      <c r="AU160" s="17" t="s">
        <v>97</v>
      </c>
      <c r="AY160" s="17" t="s">
        <v>146</v>
      </c>
      <c r="BE160" s="154">
        <f t="shared" si="14"/>
        <v>0</v>
      </c>
      <c r="BF160" s="154">
        <f t="shared" si="15"/>
        <v>0</v>
      </c>
      <c r="BG160" s="154">
        <f t="shared" si="16"/>
        <v>0</v>
      </c>
      <c r="BH160" s="154">
        <f t="shared" si="17"/>
        <v>0</v>
      </c>
      <c r="BI160" s="154">
        <f t="shared" si="18"/>
        <v>0</v>
      </c>
      <c r="BJ160" s="17" t="s">
        <v>80</v>
      </c>
      <c r="BK160" s="154">
        <f t="shared" si="19"/>
        <v>0</v>
      </c>
      <c r="BL160" s="17" t="s">
        <v>152</v>
      </c>
      <c r="BM160" s="17" t="s">
        <v>253</v>
      </c>
    </row>
    <row r="161" spans="2:65" s="9" customFormat="1" ht="29.85" customHeight="1">
      <c r="B161" s="136"/>
      <c r="C161" s="137"/>
      <c r="D161" s="146" t="s">
        <v>112</v>
      </c>
      <c r="E161" s="146"/>
      <c r="F161" s="146"/>
      <c r="G161" s="146"/>
      <c r="H161" s="146"/>
      <c r="I161" s="146"/>
      <c r="J161" s="146"/>
      <c r="K161" s="146"/>
      <c r="L161" s="146"/>
      <c r="M161" s="146"/>
      <c r="N161" s="224">
        <f>BK161</f>
        <v>0</v>
      </c>
      <c r="O161" s="225"/>
      <c r="P161" s="225"/>
      <c r="Q161" s="225"/>
      <c r="R161" s="139"/>
      <c r="T161" s="140"/>
      <c r="U161" s="137"/>
      <c r="V161" s="137"/>
      <c r="W161" s="141">
        <f>SUM(W162:W165)</f>
        <v>24.138059999999999</v>
      </c>
      <c r="X161" s="137"/>
      <c r="Y161" s="141">
        <f>SUM(Y162:Y165)</f>
        <v>0</v>
      </c>
      <c r="Z161" s="137"/>
      <c r="AA161" s="142">
        <f>SUM(AA162:AA165)</f>
        <v>0</v>
      </c>
      <c r="AR161" s="143" t="s">
        <v>80</v>
      </c>
      <c r="AT161" s="144" t="s">
        <v>72</v>
      </c>
      <c r="AU161" s="144" t="s">
        <v>80</v>
      </c>
      <c r="AY161" s="143" t="s">
        <v>146</v>
      </c>
      <c r="BK161" s="145">
        <f>SUM(BK162:BK165)</f>
        <v>0</v>
      </c>
    </row>
    <row r="162" spans="2:65" s="1" customFormat="1" ht="44.25" customHeight="1">
      <c r="B162" s="119"/>
      <c r="C162" s="147" t="s">
        <v>254</v>
      </c>
      <c r="D162" s="147" t="s">
        <v>148</v>
      </c>
      <c r="E162" s="148" t="s">
        <v>255</v>
      </c>
      <c r="F162" s="220" t="s">
        <v>256</v>
      </c>
      <c r="G162" s="220"/>
      <c r="H162" s="220"/>
      <c r="I162" s="220"/>
      <c r="J162" s="149" t="s">
        <v>156</v>
      </c>
      <c r="K162" s="150">
        <v>15.355</v>
      </c>
      <c r="L162" s="221"/>
      <c r="M162" s="221"/>
      <c r="N162" s="221">
        <f>ROUND(L162*K162,2)</f>
        <v>0</v>
      </c>
      <c r="O162" s="221"/>
      <c r="P162" s="221"/>
      <c r="Q162" s="221"/>
      <c r="R162" s="121"/>
      <c r="T162" s="151" t="s">
        <v>5</v>
      </c>
      <c r="U162" s="40" t="s">
        <v>38</v>
      </c>
      <c r="V162" s="152">
        <v>1.411</v>
      </c>
      <c r="W162" s="152">
        <f>V162*K162</f>
        <v>21.665905000000002</v>
      </c>
      <c r="X162" s="152">
        <v>0</v>
      </c>
      <c r="Y162" s="152">
        <f>X162*K162</f>
        <v>0</v>
      </c>
      <c r="Z162" s="152">
        <v>0</v>
      </c>
      <c r="AA162" s="153">
        <f>Z162*K162</f>
        <v>0</v>
      </c>
      <c r="AR162" s="17" t="s">
        <v>152</v>
      </c>
      <c r="AT162" s="17" t="s">
        <v>148</v>
      </c>
      <c r="AU162" s="17" t="s">
        <v>97</v>
      </c>
      <c r="AY162" s="17" t="s">
        <v>146</v>
      </c>
      <c r="BE162" s="154">
        <f>IF(U162="základní",N162,0)</f>
        <v>0</v>
      </c>
      <c r="BF162" s="154">
        <f>IF(U162="snížená",N162,0)</f>
        <v>0</v>
      </c>
      <c r="BG162" s="154">
        <f>IF(U162="zákl. přenesená",N162,0)</f>
        <v>0</v>
      </c>
      <c r="BH162" s="154">
        <f>IF(U162="sníž. přenesená",N162,0)</f>
        <v>0</v>
      </c>
      <c r="BI162" s="154">
        <f>IF(U162="nulová",N162,0)</f>
        <v>0</v>
      </c>
      <c r="BJ162" s="17" t="s">
        <v>80</v>
      </c>
      <c r="BK162" s="154">
        <f>ROUND(L162*K162,2)</f>
        <v>0</v>
      </c>
      <c r="BL162" s="17" t="s">
        <v>152</v>
      </c>
      <c r="BM162" s="17" t="s">
        <v>257</v>
      </c>
    </row>
    <row r="163" spans="2:65" s="1" customFormat="1" ht="31.5" customHeight="1">
      <c r="B163" s="119"/>
      <c r="C163" s="147" t="s">
        <v>258</v>
      </c>
      <c r="D163" s="147" t="s">
        <v>148</v>
      </c>
      <c r="E163" s="148" t="s">
        <v>259</v>
      </c>
      <c r="F163" s="220" t="s">
        <v>260</v>
      </c>
      <c r="G163" s="220"/>
      <c r="H163" s="220"/>
      <c r="I163" s="220"/>
      <c r="J163" s="149" t="s">
        <v>156</v>
      </c>
      <c r="K163" s="150">
        <v>15.355</v>
      </c>
      <c r="L163" s="221"/>
      <c r="M163" s="221"/>
      <c r="N163" s="221">
        <f>ROUND(L163*K163,2)</f>
        <v>0</v>
      </c>
      <c r="O163" s="221"/>
      <c r="P163" s="221"/>
      <c r="Q163" s="221"/>
      <c r="R163" s="121"/>
      <c r="T163" s="151" t="s">
        <v>5</v>
      </c>
      <c r="U163" s="40" t="s">
        <v>38</v>
      </c>
      <c r="V163" s="152">
        <v>0.125</v>
      </c>
      <c r="W163" s="152">
        <f>V163*K163</f>
        <v>1.9193750000000001</v>
      </c>
      <c r="X163" s="152">
        <v>0</v>
      </c>
      <c r="Y163" s="152">
        <f>X163*K163</f>
        <v>0</v>
      </c>
      <c r="Z163" s="152">
        <v>0</v>
      </c>
      <c r="AA163" s="153">
        <f>Z163*K163</f>
        <v>0</v>
      </c>
      <c r="AR163" s="17" t="s">
        <v>152</v>
      </c>
      <c r="AT163" s="17" t="s">
        <v>148</v>
      </c>
      <c r="AU163" s="17" t="s">
        <v>97</v>
      </c>
      <c r="AY163" s="17" t="s">
        <v>146</v>
      </c>
      <c r="BE163" s="154">
        <f>IF(U163="základní",N163,0)</f>
        <v>0</v>
      </c>
      <c r="BF163" s="154">
        <f>IF(U163="snížená",N163,0)</f>
        <v>0</v>
      </c>
      <c r="BG163" s="154">
        <f>IF(U163="zákl. přenesená",N163,0)</f>
        <v>0</v>
      </c>
      <c r="BH163" s="154">
        <f>IF(U163="sníž. přenesená",N163,0)</f>
        <v>0</v>
      </c>
      <c r="BI163" s="154">
        <f>IF(U163="nulová",N163,0)</f>
        <v>0</v>
      </c>
      <c r="BJ163" s="17" t="s">
        <v>80</v>
      </c>
      <c r="BK163" s="154">
        <f>ROUND(L163*K163,2)</f>
        <v>0</v>
      </c>
      <c r="BL163" s="17" t="s">
        <v>152</v>
      </c>
      <c r="BM163" s="17" t="s">
        <v>261</v>
      </c>
    </row>
    <row r="164" spans="2:65" s="1" customFormat="1" ht="31.5" customHeight="1">
      <c r="B164" s="119"/>
      <c r="C164" s="147" t="s">
        <v>262</v>
      </c>
      <c r="D164" s="147" t="s">
        <v>148</v>
      </c>
      <c r="E164" s="148" t="s">
        <v>263</v>
      </c>
      <c r="F164" s="220" t="s">
        <v>264</v>
      </c>
      <c r="G164" s="220"/>
      <c r="H164" s="220"/>
      <c r="I164" s="220"/>
      <c r="J164" s="149" t="s">
        <v>156</v>
      </c>
      <c r="K164" s="150">
        <v>92.13</v>
      </c>
      <c r="L164" s="221"/>
      <c r="M164" s="221"/>
      <c r="N164" s="221">
        <f>ROUND(L164*K164,2)</f>
        <v>0</v>
      </c>
      <c r="O164" s="221"/>
      <c r="P164" s="221"/>
      <c r="Q164" s="221"/>
      <c r="R164" s="121"/>
      <c r="T164" s="151" t="s">
        <v>5</v>
      </c>
      <c r="U164" s="40" t="s">
        <v>38</v>
      </c>
      <c r="V164" s="152">
        <v>6.0000000000000001E-3</v>
      </c>
      <c r="W164" s="152">
        <f>V164*K164</f>
        <v>0.55277999999999994</v>
      </c>
      <c r="X164" s="152">
        <v>0</v>
      </c>
      <c r="Y164" s="152">
        <f>X164*K164</f>
        <v>0</v>
      </c>
      <c r="Z164" s="152">
        <v>0</v>
      </c>
      <c r="AA164" s="153">
        <f>Z164*K164</f>
        <v>0</v>
      </c>
      <c r="AR164" s="17" t="s">
        <v>152</v>
      </c>
      <c r="AT164" s="17" t="s">
        <v>148</v>
      </c>
      <c r="AU164" s="17" t="s">
        <v>97</v>
      </c>
      <c r="AY164" s="17" t="s">
        <v>146</v>
      </c>
      <c r="BE164" s="154">
        <f>IF(U164="základní",N164,0)</f>
        <v>0</v>
      </c>
      <c r="BF164" s="154">
        <f>IF(U164="snížená",N164,0)</f>
        <v>0</v>
      </c>
      <c r="BG164" s="154">
        <f>IF(U164="zákl. přenesená",N164,0)</f>
        <v>0</v>
      </c>
      <c r="BH164" s="154">
        <f>IF(U164="sníž. přenesená",N164,0)</f>
        <v>0</v>
      </c>
      <c r="BI164" s="154">
        <f>IF(U164="nulová",N164,0)</f>
        <v>0</v>
      </c>
      <c r="BJ164" s="17" t="s">
        <v>80</v>
      </c>
      <c r="BK164" s="154">
        <f>ROUND(L164*K164,2)</f>
        <v>0</v>
      </c>
      <c r="BL164" s="17" t="s">
        <v>152</v>
      </c>
      <c r="BM164" s="17" t="s">
        <v>265</v>
      </c>
    </row>
    <row r="165" spans="2:65" s="1" customFormat="1" ht="31.5" customHeight="1">
      <c r="B165" s="119"/>
      <c r="C165" s="147" t="s">
        <v>266</v>
      </c>
      <c r="D165" s="147" t="s">
        <v>148</v>
      </c>
      <c r="E165" s="148" t="s">
        <v>267</v>
      </c>
      <c r="F165" s="220" t="s">
        <v>268</v>
      </c>
      <c r="G165" s="220"/>
      <c r="H165" s="220"/>
      <c r="I165" s="220"/>
      <c r="J165" s="149" t="s">
        <v>156</v>
      </c>
      <c r="K165" s="150">
        <v>15.355</v>
      </c>
      <c r="L165" s="221"/>
      <c r="M165" s="221"/>
      <c r="N165" s="221">
        <f>ROUND(L165*K165,2)</f>
        <v>0</v>
      </c>
      <c r="O165" s="221"/>
      <c r="P165" s="221"/>
      <c r="Q165" s="221"/>
      <c r="R165" s="121"/>
      <c r="T165" s="151" t="s">
        <v>5</v>
      </c>
      <c r="U165" s="40" t="s">
        <v>38</v>
      </c>
      <c r="V165" s="152">
        <v>0</v>
      </c>
      <c r="W165" s="152">
        <f>V165*K165</f>
        <v>0</v>
      </c>
      <c r="X165" s="152">
        <v>0</v>
      </c>
      <c r="Y165" s="152">
        <f>X165*K165</f>
        <v>0</v>
      </c>
      <c r="Z165" s="152">
        <v>0</v>
      </c>
      <c r="AA165" s="153">
        <f>Z165*K165</f>
        <v>0</v>
      </c>
      <c r="AR165" s="17" t="s">
        <v>152</v>
      </c>
      <c r="AT165" s="17" t="s">
        <v>148</v>
      </c>
      <c r="AU165" s="17" t="s">
        <v>97</v>
      </c>
      <c r="AY165" s="17" t="s">
        <v>146</v>
      </c>
      <c r="BE165" s="154">
        <f>IF(U165="základní",N165,0)</f>
        <v>0</v>
      </c>
      <c r="BF165" s="154">
        <f>IF(U165="snížená",N165,0)</f>
        <v>0</v>
      </c>
      <c r="BG165" s="154">
        <f>IF(U165="zákl. přenesená",N165,0)</f>
        <v>0</v>
      </c>
      <c r="BH165" s="154">
        <f>IF(U165="sníž. přenesená",N165,0)</f>
        <v>0</v>
      </c>
      <c r="BI165" s="154">
        <f>IF(U165="nulová",N165,0)</f>
        <v>0</v>
      </c>
      <c r="BJ165" s="17" t="s">
        <v>80</v>
      </c>
      <c r="BK165" s="154">
        <f>ROUND(L165*K165,2)</f>
        <v>0</v>
      </c>
      <c r="BL165" s="17" t="s">
        <v>152</v>
      </c>
      <c r="BM165" s="17" t="s">
        <v>269</v>
      </c>
    </row>
    <row r="166" spans="2:65" s="9" customFormat="1" ht="29.85" customHeight="1">
      <c r="B166" s="136"/>
      <c r="C166" s="137"/>
      <c r="D166" s="146" t="s">
        <v>113</v>
      </c>
      <c r="E166" s="146"/>
      <c r="F166" s="146"/>
      <c r="G166" s="146"/>
      <c r="H166" s="146"/>
      <c r="I166" s="146"/>
      <c r="J166" s="146"/>
      <c r="K166" s="146"/>
      <c r="L166" s="146"/>
      <c r="M166" s="146"/>
      <c r="N166" s="224">
        <f>BK166</f>
        <v>0</v>
      </c>
      <c r="O166" s="225"/>
      <c r="P166" s="225"/>
      <c r="Q166" s="225"/>
      <c r="R166" s="139"/>
      <c r="T166" s="140"/>
      <c r="U166" s="137"/>
      <c r="V166" s="137"/>
      <c r="W166" s="141">
        <f>W167</f>
        <v>4.334022</v>
      </c>
      <c r="X166" s="137"/>
      <c r="Y166" s="141">
        <f>Y167</f>
        <v>0</v>
      </c>
      <c r="Z166" s="137"/>
      <c r="AA166" s="142">
        <f>AA167</f>
        <v>0</v>
      </c>
      <c r="AR166" s="143" t="s">
        <v>80</v>
      </c>
      <c r="AT166" s="144" t="s">
        <v>72</v>
      </c>
      <c r="AU166" s="144" t="s">
        <v>80</v>
      </c>
      <c r="AY166" s="143" t="s">
        <v>146</v>
      </c>
      <c r="BK166" s="145">
        <f>BK167</f>
        <v>0</v>
      </c>
    </row>
    <row r="167" spans="2:65" s="1" customFormat="1" ht="22.5" customHeight="1">
      <c r="B167" s="119"/>
      <c r="C167" s="147" t="s">
        <v>270</v>
      </c>
      <c r="D167" s="147" t="s">
        <v>148</v>
      </c>
      <c r="E167" s="148" t="s">
        <v>271</v>
      </c>
      <c r="F167" s="220" t="s">
        <v>272</v>
      </c>
      <c r="G167" s="220"/>
      <c r="H167" s="220"/>
      <c r="I167" s="220"/>
      <c r="J167" s="149" t="s">
        <v>156</v>
      </c>
      <c r="K167" s="150">
        <v>13.629</v>
      </c>
      <c r="L167" s="221"/>
      <c r="M167" s="221"/>
      <c r="N167" s="221">
        <f>ROUND(L167*K167,2)</f>
        <v>0</v>
      </c>
      <c r="O167" s="221"/>
      <c r="P167" s="221"/>
      <c r="Q167" s="221"/>
      <c r="R167" s="121"/>
      <c r="T167" s="151" t="s">
        <v>5</v>
      </c>
      <c r="U167" s="40" t="s">
        <v>38</v>
      </c>
      <c r="V167" s="152">
        <v>0.318</v>
      </c>
      <c r="W167" s="152">
        <f>V167*K167</f>
        <v>4.334022</v>
      </c>
      <c r="X167" s="152">
        <v>0</v>
      </c>
      <c r="Y167" s="152">
        <f>X167*K167</f>
        <v>0</v>
      </c>
      <c r="Z167" s="152">
        <v>0</v>
      </c>
      <c r="AA167" s="153">
        <f>Z167*K167</f>
        <v>0</v>
      </c>
      <c r="AR167" s="17" t="s">
        <v>163</v>
      </c>
      <c r="AT167" s="17" t="s">
        <v>148</v>
      </c>
      <c r="AU167" s="17" t="s">
        <v>97</v>
      </c>
      <c r="AY167" s="17" t="s">
        <v>146</v>
      </c>
      <c r="BE167" s="154">
        <f>IF(U167="základní",N167,0)</f>
        <v>0</v>
      </c>
      <c r="BF167" s="154">
        <f>IF(U167="snížená",N167,0)</f>
        <v>0</v>
      </c>
      <c r="BG167" s="154">
        <f>IF(U167="zákl. přenesená",N167,0)</f>
        <v>0</v>
      </c>
      <c r="BH167" s="154">
        <f>IF(U167="sníž. přenesená",N167,0)</f>
        <v>0</v>
      </c>
      <c r="BI167" s="154">
        <f>IF(U167="nulová",N167,0)</f>
        <v>0</v>
      </c>
      <c r="BJ167" s="17" t="s">
        <v>80</v>
      </c>
      <c r="BK167" s="154">
        <f>ROUND(L167*K167,2)</f>
        <v>0</v>
      </c>
      <c r="BL167" s="17" t="s">
        <v>163</v>
      </c>
      <c r="BM167" s="17" t="s">
        <v>273</v>
      </c>
    </row>
    <row r="168" spans="2:65" s="9" customFormat="1" ht="37.35" customHeight="1">
      <c r="B168" s="136"/>
      <c r="C168" s="137"/>
      <c r="D168" s="138" t="s">
        <v>114</v>
      </c>
      <c r="E168" s="138"/>
      <c r="F168" s="138"/>
      <c r="G168" s="138"/>
      <c r="H168" s="138"/>
      <c r="I168" s="138"/>
      <c r="J168" s="138"/>
      <c r="K168" s="138"/>
      <c r="L168" s="138"/>
      <c r="M168" s="138"/>
      <c r="N168" s="232">
        <f>BK168</f>
        <v>0</v>
      </c>
      <c r="O168" s="233"/>
      <c r="P168" s="233"/>
      <c r="Q168" s="233"/>
      <c r="R168" s="139"/>
      <c r="T168" s="140"/>
      <c r="U168" s="137"/>
      <c r="V168" s="137"/>
      <c r="W168" s="141">
        <f>W169+W174+W183+W186+W191+W200+W209+W212+W215+W225+W233+W240</f>
        <v>181.283143</v>
      </c>
      <c r="X168" s="137"/>
      <c r="Y168" s="141">
        <f>Y169+Y174+Y183+Y186+Y191+Y200+Y209+Y212+Y215+Y225+Y233+Y240</f>
        <v>1.5800309000000001</v>
      </c>
      <c r="Z168" s="137"/>
      <c r="AA168" s="142">
        <f>AA169+AA174+AA183+AA186+AA191+AA200+AA209+AA212+AA215+AA225+AA233+AA240</f>
        <v>2.8399478999999994</v>
      </c>
      <c r="AR168" s="143" t="s">
        <v>97</v>
      </c>
      <c r="AT168" s="144" t="s">
        <v>72</v>
      </c>
      <c r="AU168" s="144" t="s">
        <v>73</v>
      </c>
      <c r="AY168" s="143" t="s">
        <v>146</v>
      </c>
      <c r="BK168" s="145">
        <f>BK169+BK174+BK183+BK186+BK191+BK200+BK209+BK212+BK215+BK225+BK233+BK240</f>
        <v>0</v>
      </c>
    </row>
    <row r="169" spans="2:65" s="9" customFormat="1" ht="19.95" customHeight="1">
      <c r="B169" s="136"/>
      <c r="C169" s="137"/>
      <c r="D169" s="146" t="s">
        <v>115</v>
      </c>
      <c r="E169" s="146"/>
      <c r="F169" s="146"/>
      <c r="G169" s="146"/>
      <c r="H169" s="146"/>
      <c r="I169" s="146"/>
      <c r="J169" s="146"/>
      <c r="K169" s="146"/>
      <c r="L169" s="146"/>
      <c r="M169" s="146"/>
      <c r="N169" s="230">
        <f>BK169</f>
        <v>0</v>
      </c>
      <c r="O169" s="231"/>
      <c r="P169" s="231"/>
      <c r="Q169" s="231"/>
      <c r="R169" s="139"/>
      <c r="T169" s="140"/>
      <c r="U169" s="137"/>
      <c r="V169" s="137"/>
      <c r="W169" s="141">
        <f>SUM(W170:W173)</f>
        <v>3.6390920000000002</v>
      </c>
      <c r="X169" s="137"/>
      <c r="Y169" s="141">
        <f>SUM(Y170:Y173)</f>
        <v>4.0200000000000001E-3</v>
      </c>
      <c r="Z169" s="137"/>
      <c r="AA169" s="142">
        <f>SUM(AA170:AA173)</f>
        <v>0</v>
      </c>
      <c r="AR169" s="143" t="s">
        <v>97</v>
      </c>
      <c r="AT169" s="144" t="s">
        <v>72</v>
      </c>
      <c r="AU169" s="144" t="s">
        <v>80</v>
      </c>
      <c r="AY169" s="143" t="s">
        <v>146</v>
      </c>
      <c r="BK169" s="145">
        <f>SUM(BK170:BK173)</f>
        <v>0</v>
      </c>
    </row>
    <row r="170" spans="2:65" s="1" customFormat="1" ht="22.5" customHeight="1">
      <c r="B170" s="119"/>
      <c r="C170" s="147" t="s">
        <v>274</v>
      </c>
      <c r="D170" s="147" t="s">
        <v>148</v>
      </c>
      <c r="E170" s="148" t="s">
        <v>275</v>
      </c>
      <c r="F170" s="220" t="s">
        <v>276</v>
      </c>
      <c r="G170" s="220"/>
      <c r="H170" s="220"/>
      <c r="I170" s="220"/>
      <c r="J170" s="149" t="s">
        <v>170</v>
      </c>
      <c r="K170" s="150">
        <v>8</v>
      </c>
      <c r="L170" s="221"/>
      <c r="M170" s="221"/>
      <c r="N170" s="221">
        <f>ROUND(L170*K170,2)</f>
        <v>0</v>
      </c>
      <c r="O170" s="221"/>
      <c r="P170" s="221"/>
      <c r="Q170" s="221"/>
      <c r="R170" s="121"/>
      <c r="T170" s="151" t="s">
        <v>5</v>
      </c>
      <c r="U170" s="40" t="s">
        <v>38</v>
      </c>
      <c r="V170" s="152">
        <v>0.39200000000000002</v>
      </c>
      <c r="W170" s="152">
        <f>V170*K170</f>
        <v>3.1360000000000001</v>
      </c>
      <c r="X170" s="152">
        <v>4.6000000000000001E-4</v>
      </c>
      <c r="Y170" s="152">
        <f>X170*K170</f>
        <v>3.6800000000000001E-3</v>
      </c>
      <c r="Z170" s="152">
        <v>0</v>
      </c>
      <c r="AA170" s="153">
        <f>Z170*K170</f>
        <v>0</v>
      </c>
      <c r="AR170" s="17" t="s">
        <v>163</v>
      </c>
      <c r="AT170" s="17" t="s">
        <v>148</v>
      </c>
      <c r="AU170" s="17" t="s">
        <v>97</v>
      </c>
      <c r="AY170" s="17" t="s">
        <v>146</v>
      </c>
      <c r="BE170" s="154">
        <f>IF(U170="základní",N170,0)</f>
        <v>0</v>
      </c>
      <c r="BF170" s="154">
        <f>IF(U170="snížená",N170,0)</f>
        <v>0</v>
      </c>
      <c r="BG170" s="154">
        <f>IF(U170="zákl. přenesená",N170,0)</f>
        <v>0</v>
      </c>
      <c r="BH170" s="154">
        <f>IF(U170="sníž. přenesená",N170,0)</f>
        <v>0</v>
      </c>
      <c r="BI170" s="154">
        <f>IF(U170="nulová",N170,0)</f>
        <v>0</v>
      </c>
      <c r="BJ170" s="17" t="s">
        <v>80</v>
      </c>
      <c r="BK170" s="154">
        <f>ROUND(L170*K170,2)</f>
        <v>0</v>
      </c>
      <c r="BL170" s="17" t="s">
        <v>163</v>
      </c>
      <c r="BM170" s="17" t="s">
        <v>277</v>
      </c>
    </row>
    <row r="171" spans="2:65" s="1" customFormat="1" ht="31.5" customHeight="1">
      <c r="B171" s="119"/>
      <c r="C171" s="147" t="s">
        <v>278</v>
      </c>
      <c r="D171" s="147" t="s">
        <v>148</v>
      </c>
      <c r="E171" s="148" t="s">
        <v>279</v>
      </c>
      <c r="F171" s="220" t="s">
        <v>280</v>
      </c>
      <c r="G171" s="220"/>
      <c r="H171" s="220"/>
      <c r="I171" s="220"/>
      <c r="J171" s="149" t="s">
        <v>151</v>
      </c>
      <c r="K171" s="150">
        <v>1</v>
      </c>
      <c r="L171" s="221"/>
      <c r="M171" s="221"/>
      <c r="N171" s="221">
        <f>ROUND(L171*K171,2)</f>
        <v>0</v>
      </c>
      <c r="O171" s="221"/>
      <c r="P171" s="221"/>
      <c r="Q171" s="221"/>
      <c r="R171" s="121"/>
      <c r="T171" s="151" t="s">
        <v>5</v>
      </c>
      <c r="U171" s="40" t="s">
        <v>38</v>
      </c>
      <c r="V171" s="152">
        <v>0.113</v>
      </c>
      <c r="W171" s="152">
        <f>V171*K171</f>
        <v>0.113</v>
      </c>
      <c r="X171" s="152">
        <v>3.4000000000000002E-4</v>
      </c>
      <c r="Y171" s="152">
        <f>X171*K171</f>
        <v>3.4000000000000002E-4</v>
      </c>
      <c r="Z171" s="152">
        <v>0</v>
      </c>
      <c r="AA171" s="153">
        <f>Z171*K171</f>
        <v>0</v>
      </c>
      <c r="AR171" s="17" t="s">
        <v>163</v>
      </c>
      <c r="AT171" s="17" t="s">
        <v>148</v>
      </c>
      <c r="AU171" s="17" t="s">
        <v>97</v>
      </c>
      <c r="AY171" s="17" t="s">
        <v>146</v>
      </c>
      <c r="BE171" s="154">
        <f>IF(U171="základní",N171,0)</f>
        <v>0</v>
      </c>
      <c r="BF171" s="154">
        <f>IF(U171="snížená",N171,0)</f>
        <v>0</v>
      </c>
      <c r="BG171" s="154">
        <f>IF(U171="zákl. přenesená",N171,0)</f>
        <v>0</v>
      </c>
      <c r="BH171" s="154">
        <f>IF(U171="sníž. přenesená",N171,0)</f>
        <v>0</v>
      </c>
      <c r="BI171" s="154">
        <f>IF(U171="nulová",N171,0)</f>
        <v>0</v>
      </c>
      <c r="BJ171" s="17" t="s">
        <v>80</v>
      </c>
      <c r="BK171" s="154">
        <f>ROUND(L171*K171,2)</f>
        <v>0</v>
      </c>
      <c r="BL171" s="17" t="s">
        <v>163</v>
      </c>
      <c r="BM171" s="17" t="s">
        <v>281</v>
      </c>
    </row>
    <row r="172" spans="2:65" s="1" customFormat="1" ht="31.5" customHeight="1">
      <c r="B172" s="119"/>
      <c r="C172" s="147" t="s">
        <v>282</v>
      </c>
      <c r="D172" s="147" t="s">
        <v>148</v>
      </c>
      <c r="E172" s="148" t="s">
        <v>283</v>
      </c>
      <c r="F172" s="220" t="s">
        <v>284</v>
      </c>
      <c r="G172" s="220"/>
      <c r="H172" s="220"/>
      <c r="I172" s="220"/>
      <c r="J172" s="149" t="s">
        <v>170</v>
      </c>
      <c r="K172" s="150">
        <v>8</v>
      </c>
      <c r="L172" s="221"/>
      <c r="M172" s="221"/>
      <c r="N172" s="221">
        <f>ROUND(L172*K172,2)</f>
        <v>0</v>
      </c>
      <c r="O172" s="221"/>
      <c r="P172" s="221"/>
      <c r="Q172" s="221"/>
      <c r="R172" s="121"/>
      <c r="T172" s="151" t="s">
        <v>5</v>
      </c>
      <c r="U172" s="40" t="s">
        <v>38</v>
      </c>
      <c r="V172" s="152">
        <v>4.8000000000000001E-2</v>
      </c>
      <c r="W172" s="152">
        <f>V172*K172</f>
        <v>0.38400000000000001</v>
      </c>
      <c r="X172" s="152">
        <v>0</v>
      </c>
      <c r="Y172" s="152">
        <f>X172*K172</f>
        <v>0</v>
      </c>
      <c r="Z172" s="152">
        <v>0</v>
      </c>
      <c r="AA172" s="153">
        <f>Z172*K172</f>
        <v>0</v>
      </c>
      <c r="AR172" s="17" t="s">
        <v>163</v>
      </c>
      <c r="AT172" s="17" t="s">
        <v>148</v>
      </c>
      <c r="AU172" s="17" t="s">
        <v>97</v>
      </c>
      <c r="AY172" s="17" t="s">
        <v>146</v>
      </c>
      <c r="BE172" s="154">
        <f>IF(U172="základní",N172,0)</f>
        <v>0</v>
      </c>
      <c r="BF172" s="154">
        <f>IF(U172="snížená",N172,0)</f>
        <v>0</v>
      </c>
      <c r="BG172" s="154">
        <f>IF(U172="zákl. přenesená",N172,0)</f>
        <v>0</v>
      </c>
      <c r="BH172" s="154">
        <f>IF(U172="sníž. přenesená",N172,0)</f>
        <v>0</v>
      </c>
      <c r="BI172" s="154">
        <f>IF(U172="nulová",N172,0)</f>
        <v>0</v>
      </c>
      <c r="BJ172" s="17" t="s">
        <v>80</v>
      </c>
      <c r="BK172" s="154">
        <f>ROUND(L172*K172,2)</f>
        <v>0</v>
      </c>
      <c r="BL172" s="17" t="s">
        <v>163</v>
      </c>
      <c r="BM172" s="17" t="s">
        <v>285</v>
      </c>
    </row>
    <row r="173" spans="2:65" s="1" customFormat="1" ht="31.5" customHeight="1">
      <c r="B173" s="119"/>
      <c r="C173" s="147" t="s">
        <v>286</v>
      </c>
      <c r="D173" s="147" t="s">
        <v>148</v>
      </c>
      <c r="E173" s="148" t="s">
        <v>287</v>
      </c>
      <c r="F173" s="220" t="s">
        <v>288</v>
      </c>
      <c r="G173" s="220"/>
      <c r="H173" s="220"/>
      <c r="I173" s="220"/>
      <c r="J173" s="149" t="s">
        <v>156</v>
      </c>
      <c r="K173" s="150">
        <v>4.0000000000000001E-3</v>
      </c>
      <c r="L173" s="221"/>
      <c r="M173" s="221"/>
      <c r="N173" s="221">
        <f>ROUND(L173*K173,2)</f>
        <v>0</v>
      </c>
      <c r="O173" s="221"/>
      <c r="P173" s="221"/>
      <c r="Q173" s="221"/>
      <c r="R173" s="121"/>
      <c r="T173" s="151" t="s">
        <v>5</v>
      </c>
      <c r="U173" s="40" t="s">
        <v>38</v>
      </c>
      <c r="V173" s="152">
        <v>1.5229999999999999</v>
      </c>
      <c r="W173" s="152">
        <f>V173*K173</f>
        <v>6.0920000000000002E-3</v>
      </c>
      <c r="X173" s="152">
        <v>0</v>
      </c>
      <c r="Y173" s="152">
        <f>X173*K173</f>
        <v>0</v>
      </c>
      <c r="Z173" s="152">
        <v>0</v>
      </c>
      <c r="AA173" s="153">
        <f>Z173*K173</f>
        <v>0</v>
      </c>
      <c r="AR173" s="17" t="s">
        <v>163</v>
      </c>
      <c r="AT173" s="17" t="s">
        <v>148</v>
      </c>
      <c r="AU173" s="17" t="s">
        <v>97</v>
      </c>
      <c r="AY173" s="17" t="s">
        <v>146</v>
      </c>
      <c r="BE173" s="154">
        <f>IF(U173="základní",N173,0)</f>
        <v>0</v>
      </c>
      <c r="BF173" s="154">
        <f>IF(U173="snížená",N173,0)</f>
        <v>0</v>
      </c>
      <c r="BG173" s="154">
        <f>IF(U173="zákl. přenesená",N173,0)</f>
        <v>0</v>
      </c>
      <c r="BH173" s="154">
        <f>IF(U173="sníž. přenesená",N173,0)</f>
        <v>0</v>
      </c>
      <c r="BI173" s="154">
        <f>IF(U173="nulová",N173,0)</f>
        <v>0</v>
      </c>
      <c r="BJ173" s="17" t="s">
        <v>80</v>
      </c>
      <c r="BK173" s="154">
        <f>ROUND(L173*K173,2)</f>
        <v>0</v>
      </c>
      <c r="BL173" s="17" t="s">
        <v>163</v>
      </c>
      <c r="BM173" s="17" t="s">
        <v>289</v>
      </c>
    </row>
    <row r="174" spans="2:65" s="9" customFormat="1" ht="29.85" customHeight="1">
      <c r="B174" s="136"/>
      <c r="C174" s="137"/>
      <c r="D174" s="146" t="s">
        <v>116</v>
      </c>
      <c r="E174" s="146"/>
      <c r="F174" s="146"/>
      <c r="G174" s="146"/>
      <c r="H174" s="146"/>
      <c r="I174" s="146"/>
      <c r="J174" s="146"/>
      <c r="K174" s="146"/>
      <c r="L174" s="146"/>
      <c r="M174" s="146"/>
      <c r="N174" s="224">
        <f>BK174</f>
        <v>0</v>
      </c>
      <c r="O174" s="225"/>
      <c r="P174" s="225"/>
      <c r="Q174" s="225"/>
      <c r="R174" s="139"/>
      <c r="T174" s="140"/>
      <c r="U174" s="137"/>
      <c r="V174" s="137"/>
      <c r="W174" s="141">
        <f>SUM(W175:W182)</f>
        <v>2.1867629999999996</v>
      </c>
      <c r="X174" s="137"/>
      <c r="Y174" s="141">
        <f>SUM(Y175:Y182)</f>
        <v>3.0960000000000001E-2</v>
      </c>
      <c r="Z174" s="137"/>
      <c r="AA174" s="142">
        <f>SUM(AA175:AA182)</f>
        <v>2.1870000000000001E-2</v>
      </c>
      <c r="AR174" s="143" t="s">
        <v>97</v>
      </c>
      <c r="AT174" s="144" t="s">
        <v>72</v>
      </c>
      <c r="AU174" s="144" t="s">
        <v>80</v>
      </c>
      <c r="AY174" s="143" t="s">
        <v>146</v>
      </c>
      <c r="BK174" s="145">
        <f>SUM(BK175:BK182)</f>
        <v>0</v>
      </c>
    </row>
    <row r="175" spans="2:65" s="1" customFormat="1" ht="22.5" customHeight="1">
      <c r="B175" s="119"/>
      <c r="C175" s="147" t="s">
        <v>290</v>
      </c>
      <c r="D175" s="147" t="s">
        <v>148</v>
      </c>
      <c r="E175" s="148" t="s">
        <v>291</v>
      </c>
      <c r="F175" s="220" t="s">
        <v>292</v>
      </c>
      <c r="G175" s="220"/>
      <c r="H175" s="220"/>
      <c r="I175" s="220"/>
      <c r="J175" s="149" t="s">
        <v>293</v>
      </c>
      <c r="K175" s="150">
        <v>1</v>
      </c>
      <c r="L175" s="221"/>
      <c r="M175" s="221"/>
      <c r="N175" s="221">
        <f t="shared" ref="N175:N182" si="20">ROUND(L175*K175,2)</f>
        <v>0</v>
      </c>
      <c r="O175" s="221"/>
      <c r="P175" s="221"/>
      <c r="Q175" s="221"/>
      <c r="R175" s="121"/>
      <c r="T175" s="151" t="s">
        <v>5</v>
      </c>
      <c r="U175" s="40" t="s">
        <v>38</v>
      </c>
      <c r="V175" s="152">
        <v>0.36199999999999999</v>
      </c>
      <c r="W175" s="152">
        <f t="shared" ref="W175:W182" si="21">V175*K175</f>
        <v>0.36199999999999999</v>
      </c>
      <c r="X175" s="152">
        <v>0</v>
      </c>
      <c r="Y175" s="152">
        <f t="shared" ref="Y175:Y182" si="22">X175*K175</f>
        <v>0</v>
      </c>
      <c r="Z175" s="152">
        <v>1.9460000000000002E-2</v>
      </c>
      <c r="AA175" s="153">
        <f t="shared" ref="AA175:AA182" si="23">Z175*K175</f>
        <v>1.9460000000000002E-2</v>
      </c>
      <c r="AR175" s="17" t="s">
        <v>163</v>
      </c>
      <c r="AT175" s="17" t="s">
        <v>148</v>
      </c>
      <c r="AU175" s="17" t="s">
        <v>97</v>
      </c>
      <c r="AY175" s="17" t="s">
        <v>146</v>
      </c>
      <c r="BE175" s="154">
        <f t="shared" ref="BE175:BE182" si="24">IF(U175="základní",N175,0)</f>
        <v>0</v>
      </c>
      <c r="BF175" s="154">
        <f t="shared" ref="BF175:BF182" si="25">IF(U175="snížená",N175,0)</f>
        <v>0</v>
      </c>
      <c r="BG175" s="154">
        <f t="shared" ref="BG175:BG182" si="26">IF(U175="zákl. přenesená",N175,0)</f>
        <v>0</v>
      </c>
      <c r="BH175" s="154">
        <f t="shared" ref="BH175:BH182" si="27">IF(U175="sníž. přenesená",N175,0)</f>
        <v>0</v>
      </c>
      <c r="BI175" s="154">
        <f t="shared" ref="BI175:BI182" si="28">IF(U175="nulová",N175,0)</f>
        <v>0</v>
      </c>
      <c r="BJ175" s="17" t="s">
        <v>80</v>
      </c>
      <c r="BK175" s="154">
        <f t="shared" ref="BK175:BK182" si="29">ROUND(L175*K175,2)</f>
        <v>0</v>
      </c>
      <c r="BL175" s="17" t="s">
        <v>163</v>
      </c>
      <c r="BM175" s="17" t="s">
        <v>294</v>
      </c>
    </row>
    <row r="176" spans="2:65" s="1" customFormat="1" ht="44.25" customHeight="1">
      <c r="B176" s="119"/>
      <c r="C176" s="147" t="s">
        <v>295</v>
      </c>
      <c r="D176" s="147" t="s">
        <v>148</v>
      </c>
      <c r="E176" s="148" t="s">
        <v>296</v>
      </c>
      <c r="F176" s="220" t="s">
        <v>297</v>
      </c>
      <c r="G176" s="220"/>
      <c r="H176" s="220"/>
      <c r="I176" s="220"/>
      <c r="J176" s="149" t="s">
        <v>293</v>
      </c>
      <c r="K176" s="150">
        <v>1</v>
      </c>
      <c r="L176" s="221"/>
      <c r="M176" s="221"/>
      <c r="N176" s="221">
        <f t="shared" si="20"/>
        <v>0</v>
      </c>
      <c r="O176" s="221"/>
      <c r="P176" s="221"/>
      <c r="Q176" s="221"/>
      <c r="R176" s="121"/>
      <c r="T176" s="151" t="s">
        <v>5</v>
      </c>
      <c r="U176" s="40" t="s">
        <v>38</v>
      </c>
      <c r="V176" s="152">
        <v>1.2</v>
      </c>
      <c r="W176" s="152">
        <f t="shared" si="21"/>
        <v>1.2</v>
      </c>
      <c r="X176" s="152">
        <v>2.869E-2</v>
      </c>
      <c r="Y176" s="152">
        <f t="shared" si="22"/>
        <v>2.869E-2</v>
      </c>
      <c r="Z176" s="152">
        <v>0</v>
      </c>
      <c r="AA176" s="153">
        <f t="shared" si="23"/>
        <v>0</v>
      </c>
      <c r="AR176" s="17" t="s">
        <v>163</v>
      </c>
      <c r="AT176" s="17" t="s">
        <v>148</v>
      </c>
      <c r="AU176" s="17" t="s">
        <v>97</v>
      </c>
      <c r="AY176" s="17" t="s">
        <v>146</v>
      </c>
      <c r="BE176" s="154">
        <f t="shared" si="24"/>
        <v>0</v>
      </c>
      <c r="BF176" s="154">
        <f t="shared" si="25"/>
        <v>0</v>
      </c>
      <c r="BG176" s="154">
        <f t="shared" si="26"/>
        <v>0</v>
      </c>
      <c r="BH176" s="154">
        <f t="shared" si="27"/>
        <v>0</v>
      </c>
      <c r="BI176" s="154">
        <f t="shared" si="28"/>
        <v>0</v>
      </c>
      <c r="BJ176" s="17" t="s">
        <v>80</v>
      </c>
      <c r="BK176" s="154">
        <f t="shared" si="29"/>
        <v>0</v>
      </c>
      <c r="BL176" s="17" t="s">
        <v>163</v>
      </c>
      <c r="BM176" s="17" t="s">
        <v>298</v>
      </c>
    </row>
    <row r="177" spans="2:65" s="1" customFormat="1" ht="22.5" customHeight="1">
      <c r="B177" s="119"/>
      <c r="C177" s="147" t="s">
        <v>299</v>
      </c>
      <c r="D177" s="147" t="s">
        <v>148</v>
      </c>
      <c r="E177" s="148" t="s">
        <v>300</v>
      </c>
      <c r="F177" s="220" t="s">
        <v>301</v>
      </c>
      <c r="G177" s="220"/>
      <c r="H177" s="220"/>
      <c r="I177" s="220"/>
      <c r="J177" s="149" t="s">
        <v>293</v>
      </c>
      <c r="K177" s="150">
        <v>1</v>
      </c>
      <c r="L177" s="221"/>
      <c r="M177" s="221"/>
      <c r="N177" s="221">
        <f t="shared" si="20"/>
        <v>0</v>
      </c>
      <c r="O177" s="221"/>
      <c r="P177" s="221"/>
      <c r="Q177" s="221"/>
      <c r="R177" s="121"/>
      <c r="T177" s="151" t="s">
        <v>5</v>
      </c>
      <c r="U177" s="40" t="s">
        <v>38</v>
      </c>
      <c r="V177" s="152">
        <v>0.217</v>
      </c>
      <c r="W177" s="152">
        <f t="shared" si="21"/>
        <v>0.217</v>
      </c>
      <c r="X177" s="152">
        <v>0</v>
      </c>
      <c r="Y177" s="152">
        <f t="shared" si="22"/>
        <v>0</v>
      </c>
      <c r="Z177" s="152">
        <v>1.56E-3</v>
      </c>
      <c r="AA177" s="153">
        <f t="shared" si="23"/>
        <v>1.56E-3</v>
      </c>
      <c r="AR177" s="17" t="s">
        <v>163</v>
      </c>
      <c r="AT177" s="17" t="s">
        <v>148</v>
      </c>
      <c r="AU177" s="17" t="s">
        <v>97</v>
      </c>
      <c r="AY177" s="17" t="s">
        <v>146</v>
      </c>
      <c r="BE177" s="154">
        <f t="shared" si="24"/>
        <v>0</v>
      </c>
      <c r="BF177" s="154">
        <f t="shared" si="25"/>
        <v>0</v>
      </c>
      <c r="BG177" s="154">
        <f t="shared" si="26"/>
        <v>0</v>
      </c>
      <c r="BH177" s="154">
        <f t="shared" si="27"/>
        <v>0</v>
      </c>
      <c r="BI177" s="154">
        <f t="shared" si="28"/>
        <v>0</v>
      </c>
      <c r="BJ177" s="17" t="s">
        <v>80</v>
      </c>
      <c r="BK177" s="154">
        <f t="shared" si="29"/>
        <v>0</v>
      </c>
      <c r="BL177" s="17" t="s">
        <v>163</v>
      </c>
      <c r="BM177" s="17" t="s">
        <v>302</v>
      </c>
    </row>
    <row r="178" spans="2:65" s="1" customFormat="1" ht="31.5" customHeight="1">
      <c r="B178" s="119"/>
      <c r="C178" s="147" t="s">
        <v>303</v>
      </c>
      <c r="D178" s="147" t="s">
        <v>148</v>
      </c>
      <c r="E178" s="148" t="s">
        <v>304</v>
      </c>
      <c r="F178" s="220" t="s">
        <v>305</v>
      </c>
      <c r="G178" s="220"/>
      <c r="H178" s="220"/>
      <c r="I178" s="220"/>
      <c r="J178" s="149" t="s">
        <v>151</v>
      </c>
      <c r="K178" s="150">
        <v>1</v>
      </c>
      <c r="L178" s="221"/>
      <c r="M178" s="221"/>
      <c r="N178" s="221">
        <f t="shared" si="20"/>
        <v>0</v>
      </c>
      <c r="O178" s="221"/>
      <c r="P178" s="221"/>
      <c r="Q178" s="221"/>
      <c r="R178" s="121"/>
      <c r="T178" s="151" t="s">
        <v>5</v>
      </c>
      <c r="U178" s="40" t="s">
        <v>38</v>
      </c>
      <c r="V178" s="152">
        <v>0.3</v>
      </c>
      <c r="W178" s="152">
        <f t="shared" si="21"/>
        <v>0.3</v>
      </c>
      <c r="X178" s="152">
        <v>1.6000000000000001E-4</v>
      </c>
      <c r="Y178" s="152">
        <f t="shared" si="22"/>
        <v>1.6000000000000001E-4</v>
      </c>
      <c r="Z178" s="152">
        <v>0</v>
      </c>
      <c r="AA178" s="153">
        <f t="shared" si="23"/>
        <v>0</v>
      </c>
      <c r="AR178" s="17" t="s">
        <v>163</v>
      </c>
      <c r="AT178" s="17" t="s">
        <v>148</v>
      </c>
      <c r="AU178" s="17" t="s">
        <v>97</v>
      </c>
      <c r="AY178" s="17" t="s">
        <v>146</v>
      </c>
      <c r="BE178" s="154">
        <f t="shared" si="24"/>
        <v>0</v>
      </c>
      <c r="BF178" s="154">
        <f t="shared" si="25"/>
        <v>0</v>
      </c>
      <c r="BG178" s="154">
        <f t="shared" si="26"/>
        <v>0</v>
      </c>
      <c r="BH178" s="154">
        <f t="shared" si="27"/>
        <v>0</v>
      </c>
      <c r="BI178" s="154">
        <f t="shared" si="28"/>
        <v>0</v>
      </c>
      <c r="BJ178" s="17" t="s">
        <v>80</v>
      </c>
      <c r="BK178" s="154">
        <f t="shared" si="29"/>
        <v>0</v>
      </c>
      <c r="BL178" s="17" t="s">
        <v>163</v>
      </c>
      <c r="BM178" s="17" t="s">
        <v>306</v>
      </c>
    </row>
    <row r="179" spans="2:65" s="1" customFormat="1" ht="31.5" customHeight="1">
      <c r="B179" s="119"/>
      <c r="C179" s="155" t="s">
        <v>307</v>
      </c>
      <c r="D179" s="155" t="s">
        <v>218</v>
      </c>
      <c r="E179" s="156" t="s">
        <v>308</v>
      </c>
      <c r="F179" s="222" t="s">
        <v>309</v>
      </c>
      <c r="G179" s="222"/>
      <c r="H179" s="222"/>
      <c r="I179" s="222"/>
      <c r="J179" s="157" t="s">
        <v>151</v>
      </c>
      <c r="K179" s="158">
        <v>1</v>
      </c>
      <c r="L179" s="223"/>
      <c r="M179" s="223"/>
      <c r="N179" s="223">
        <f t="shared" si="20"/>
        <v>0</v>
      </c>
      <c r="O179" s="221"/>
      <c r="P179" s="221"/>
      <c r="Q179" s="221"/>
      <c r="R179" s="121"/>
      <c r="T179" s="151" t="s">
        <v>5</v>
      </c>
      <c r="U179" s="40" t="s">
        <v>38</v>
      </c>
      <c r="V179" s="152">
        <v>0</v>
      </c>
      <c r="W179" s="152">
        <f t="shared" si="21"/>
        <v>0</v>
      </c>
      <c r="X179" s="152">
        <v>1.8E-3</v>
      </c>
      <c r="Y179" s="152">
        <f t="shared" si="22"/>
        <v>1.8E-3</v>
      </c>
      <c r="Z179" s="152">
        <v>0</v>
      </c>
      <c r="AA179" s="153">
        <f t="shared" si="23"/>
        <v>0</v>
      </c>
      <c r="AR179" s="17" t="s">
        <v>310</v>
      </c>
      <c r="AT179" s="17" t="s">
        <v>218</v>
      </c>
      <c r="AU179" s="17" t="s">
        <v>97</v>
      </c>
      <c r="AY179" s="17" t="s">
        <v>146</v>
      </c>
      <c r="BE179" s="154">
        <f t="shared" si="24"/>
        <v>0</v>
      </c>
      <c r="BF179" s="154">
        <f t="shared" si="25"/>
        <v>0</v>
      </c>
      <c r="BG179" s="154">
        <f t="shared" si="26"/>
        <v>0</v>
      </c>
      <c r="BH179" s="154">
        <f t="shared" si="27"/>
        <v>0</v>
      </c>
      <c r="BI179" s="154">
        <f t="shared" si="28"/>
        <v>0</v>
      </c>
      <c r="BJ179" s="17" t="s">
        <v>80</v>
      </c>
      <c r="BK179" s="154">
        <f t="shared" si="29"/>
        <v>0</v>
      </c>
      <c r="BL179" s="17" t="s">
        <v>163</v>
      </c>
      <c r="BM179" s="17" t="s">
        <v>311</v>
      </c>
    </row>
    <row r="180" spans="2:65" s="1" customFormat="1" ht="22.5" customHeight="1">
      <c r="B180" s="119"/>
      <c r="C180" s="147" t="s">
        <v>312</v>
      </c>
      <c r="D180" s="147" t="s">
        <v>148</v>
      </c>
      <c r="E180" s="148" t="s">
        <v>313</v>
      </c>
      <c r="F180" s="220" t="s">
        <v>314</v>
      </c>
      <c r="G180" s="220"/>
      <c r="H180" s="220"/>
      <c r="I180" s="220"/>
      <c r="J180" s="149" t="s">
        <v>151</v>
      </c>
      <c r="K180" s="150">
        <v>1</v>
      </c>
      <c r="L180" s="221"/>
      <c r="M180" s="221"/>
      <c r="N180" s="221">
        <f t="shared" si="20"/>
        <v>0</v>
      </c>
      <c r="O180" s="221"/>
      <c r="P180" s="221"/>
      <c r="Q180" s="221"/>
      <c r="R180" s="121"/>
      <c r="T180" s="151" t="s">
        <v>5</v>
      </c>
      <c r="U180" s="40" t="s">
        <v>38</v>
      </c>
      <c r="V180" s="152">
        <v>3.7999999999999999E-2</v>
      </c>
      <c r="W180" s="152">
        <f t="shared" si="21"/>
        <v>3.7999999999999999E-2</v>
      </c>
      <c r="X180" s="152">
        <v>0</v>
      </c>
      <c r="Y180" s="152">
        <f t="shared" si="22"/>
        <v>0</v>
      </c>
      <c r="Z180" s="152">
        <v>8.4999999999999995E-4</v>
      </c>
      <c r="AA180" s="153">
        <f t="shared" si="23"/>
        <v>8.4999999999999995E-4</v>
      </c>
      <c r="AR180" s="17" t="s">
        <v>163</v>
      </c>
      <c r="AT180" s="17" t="s">
        <v>148</v>
      </c>
      <c r="AU180" s="17" t="s">
        <v>97</v>
      </c>
      <c r="AY180" s="17" t="s">
        <v>146</v>
      </c>
      <c r="BE180" s="154">
        <f t="shared" si="24"/>
        <v>0</v>
      </c>
      <c r="BF180" s="154">
        <f t="shared" si="25"/>
        <v>0</v>
      </c>
      <c r="BG180" s="154">
        <f t="shared" si="26"/>
        <v>0</v>
      </c>
      <c r="BH180" s="154">
        <f t="shared" si="27"/>
        <v>0</v>
      </c>
      <c r="BI180" s="154">
        <f t="shared" si="28"/>
        <v>0</v>
      </c>
      <c r="BJ180" s="17" t="s">
        <v>80</v>
      </c>
      <c r="BK180" s="154">
        <f t="shared" si="29"/>
        <v>0</v>
      </c>
      <c r="BL180" s="17" t="s">
        <v>163</v>
      </c>
      <c r="BM180" s="17" t="s">
        <v>315</v>
      </c>
    </row>
    <row r="181" spans="2:65" s="1" customFormat="1" ht="22.5" customHeight="1">
      <c r="B181" s="119"/>
      <c r="C181" s="147" t="s">
        <v>316</v>
      </c>
      <c r="D181" s="147" t="s">
        <v>148</v>
      </c>
      <c r="E181" s="148" t="s">
        <v>317</v>
      </c>
      <c r="F181" s="220" t="s">
        <v>318</v>
      </c>
      <c r="G181" s="220"/>
      <c r="H181" s="220"/>
      <c r="I181" s="220"/>
      <c r="J181" s="149" t="s">
        <v>151</v>
      </c>
      <c r="K181" s="150">
        <v>1</v>
      </c>
      <c r="L181" s="221"/>
      <c r="M181" s="221"/>
      <c r="N181" s="221">
        <f t="shared" si="20"/>
        <v>0</v>
      </c>
      <c r="O181" s="221"/>
      <c r="P181" s="221"/>
      <c r="Q181" s="221"/>
      <c r="R181" s="121"/>
      <c r="T181" s="151" t="s">
        <v>5</v>
      </c>
      <c r="U181" s="40" t="s">
        <v>38</v>
      </c>
      <c r="V181" s="152">
        <v>2.1000000000000001E-2</v>
      </c>
      <c r="W181" s="152">
        <f t="shared" si="21"/>
        <v>2.1000000000000001E-2</v>
      </c>
      <c r="X181" s="152">
        <v>3.1E-4</v>
      </c>
      <c r="Y181" s="152">
        <f t="shared" si="22"/>
        <v>3.1E-4</v>
      </c>
      <c r="Z181" s="152">
        <v>0</v>
      </c>
      <c r="AA181" s="153">
        <f t="shared" si="23"/>
        <v>0</v>
      </c>
      <c r="AR181" s="17" t="s">
        <v>163</v>
      </c>
      <c r="AT181" s="17" t="s">
        <v>148</v>
      </c>
      <c r="AU181" s="17" t="s">
        <v>97</v>
      </c>
      <c r="AY181" s="17" t="s">
        <v>146</v>
      </c>
      <c r="BE181" s="154">
        <f t="shared" si="24"/>
        <v>0</v>
      </c>
      <c r="BF181" s="154">
        <f t="shared" si="25"/>
        <v>0</v>
      </c>
      <c r="BG181" s="154">
        <f t="shared" si="26"/>
        <v>0</v>
      </c>
      <c r="BH181" s="154">
        <f t="shared" si="27"/>
        <v>0</v>
      </c>
      <c r="BI181" s="154">
        <f t="shared" si="28"/>
        <v>0</v>
      </c>
      <c r="BJ181" s="17" t="s">
        <v>80</v>
      </c>
      <c r="BK181" s="154">
        <f t="shared" si="29"/>
        <v>0</v>
      </c>
      <c r="BL181" s="17" t="s">
        <v>163</v>
      </c>
      <c r="BM181" s="17" t="s">
        <v>319</v>
      </c>
    </row>
    <row r="182" spans="2:65" s="1" customFormat="1" ht="31.5" customHeight="1">
      <c r="B182" s="119"/>
      <c r="C182" s="147" t="s">
        <v>320</v>
      </c>
      <c r="D182" s="147" t="s">
        <v>148</v>
      </c>
      <c r="E182" s="148" t="s">
        <v>321</v>
      </c>
      <c r="F182" s="220" t="s">
        <v>322</v>
      </c>
      <c r="G182" s="220"/>
      <c r="H182" s="220"/>
      <c r="I182" s="220"/>
      <c r="J182" s="149" t="s">
        <v>156</v>
      </c>
      <c r="K182" s="150">
        <v>3.1E-2</v>
      </c>
      <c r="L182" s="221"/>
      <c r="M182" s="221"/>
      <c r="N182" s="221">
        <f t="shared" si="20"/>
        <v>0</v>
      </c>
      <c r="O182" s="221"/>
      <c r="P182" s="221"/>
      <c r="Q182" s="221"/>
      <c r="R182" s="121"/>
      <c r="T182" s="151" t="s">
        <v>5</v>
      </c>
      <c r="U182" s="40" t="s">
        <v>38</v>
      </c>
      <c r="V182" s="152">
        <v>1.573</v>
      </c>
      <c r="W182" s="152">
        <f t="shared" si="21"/>
        <v>4.8763000000000001E-2</v>
      </c>
      <c r="X182" s="152">
        <v>0</v>
      </c>
      <c r="Y182" s="152">
        <f t="shared" si="22"/>
        <v>0</v>
      </c>
      <c r="Z182" s="152">
        <v>0</v>
      </c>
      <c r="AA182" s="153">
        <f t="shared" si="23"/>
        <v>0</v>
      </c>
      <c r="AR182" s="17" t="s">
        <v>163</v>
      </c>
      <c r="AT182" s="17" t="s">
        <v>148</v>
      </c>
      <c r="AU182" s="17" t="s">
        <v>97</v>
      </c>
      <c r="AY182" s="17" t="s">
        <v>146</v>
      </c>
      <c r="BE182" s="154">
        <f t="shared" si="24"/>
        <v>0</v>
      </c>
      <c r="BF182" s="154">
        <f t="shared" si="25"/>
        <v>0</v>
      </c>
      <c r="BG182" s="154">
        <f t="shared" si="26"/>
        <v>0</v>
      </c>
      <c r="BH182" s="154">
        <f t="shared" si="27"/>
        <v>0</v>
      </c>
      <c r="BI182" s="154">
        <f t="shared" si="28"/>
        <v>0</v>
      </c>
      <c r="BJ182" s="17" t="s">
        <v>80</v>
      </c>
      <c r="BK182" s="154">
        <f t="shared" si="29"/>
        <v>0</v>
      </c>
      <c r="BL182" s="17" t="s">
        <v>163</v>
      </c>
      <c r="BM182" s="17" t="s">
        <v>323</v>
      </c>
    </row>
    <row r="183" spans="2:65" s="9" customFormat="1" ht="29.85" customHeight="1">
      <c r="B183" s="136"/>
      <c r="C183" s="137"/>
      <c r="D183" s="146" t="s">
        <v>117</v>
      </c>
      <c r="E183" s="146"/>
      <c r="F183" s="146"/>
      <c r="G183" s="146"/>
      <c r="H183" s="146"/>
      <c r="I183" s="146"/>
      <c r="J183" s="146"/>
      <c r="K183" s="146"/>
      <c r="L183" s="146"/>
      <c r="M183" s="146"/>
      <c r="N183" s="224">
        <f>BK183</f>
        <v>0</v>
      </c>
      <c r="O183" s="225"/>
      <c r="P183" s="225"/>
      <c r="Q183" s="225"/>
      <c r="R183" s="139"/>
      <c r="T183" s="140"/>
      <c r="U183" s="137"/>
      <c r="V183" s="137"/>
      <c r="W183" s="141">
        <f>SUM(W184:W185)</f>
        <v>0</v>
      </c>
      <c r="X183" s="137"/>
      <c r="Y183" s="141">
        <f>SUM(Y184:Y185)</f>
        <v>0</v>
      </c>
      <c r="Z183" s="137"/>
      <c r="AA183" s="142">
        <f>SUM(AA184:AA185)</f>
        <v>0</v>
      </c>
      <c r="AR183" s="143" t="s">
        <v>97</v>
      </c>
      <c r="AT183" s="144" t="s">
        <v>72</v>
      </c>
      <c r="AU183" s="144" t="s">
        <v>80</v>
      </c>
      <c r="AY183" s="143" t="s">
        <v>146</v>
      </c>
      <c r="BK183" s="145">
        <f>SUM(BK184:BK185)</f>
        <v>0</v>
      </c>
    </row>
    <row r="184" spans="2:65" s="1" customFormat="1" ht="22.5" customHeight="1">
      <c r="B184" s="119"/>
      <c r="C184" s="155" t="s">
        <v>324</v>
      </c>
      <c r="D184" s="155" t="s">
        <v>218</v>
      </c>
      <c r="E184" s="156" t="s">
        <v>325</v>
      </c>
      <c r="F184" s="222" t="s">
        <v>326</v>
      </c>
      <c r="G184" s="222"/>
      <c r="H184" s="222"/>
      <c r="I184" s="222"/>
      <c r="J184" s="157" t="s">
        <v>327</v>
      </c>
      <c r="K184" s="158">
        <v>1</v>
      </c>
      <c r="L184" s="223">
        <v>0</v>
      </c>
      <c r="M184" s="223"/>
      <c r="N184" s="223">
        <f>ROUND(L184*K184,2)</f>
        <v>0</v>
      </c>
      <c r="O184" s="221"/>
      <c r="P184" s="221"/>
      <c r="Q184" s="221"/>
      <c r="R184" s="121"/>
      <c r="T184" s="151" t="s">
        <v>5</v>
      </c>
      <c r="U184" s="40" t="s">
        <v>38</v>
      </c>
      <c r="V184" s="152">
        <v>0</v>
      </c>
      <c r="W184" s="152">
        <f>V184*K184</f>
        <v>0</v>
      </c>
      <c r="X184" s="152">
        <v>0</v>
      </c>
      <c r="Y184" s="152">
        <f>X184*K184</f>
        <v>0</v>
      </c>
      <c r="Z184" s="152">
        <v>0</v>
      </c>
      <c r="AA184" s="153">
        <f>Z184*K184</f>
        <v>0</v>
      </c>
      <c r="AR184" s="17" t="s">
        <v>310</v>
      </c>
      <c r="AT184" s="17" t="s">
        <v>218</v>
      </c>
      <c r="AU184" s="17" t="s">
        <v>97</v>
      </c>
      <c r="AY184" s="17" t="s">
        <v>146</v>
      </c>
      <c r="BE184" s="154">
        <f>IF(U184="základní",N184,0)</f>
        <v>0</v>
      </c>
      <c r="BF184" s="154">
        <f>IF(U184="snížená",N184,0)</f>
        <v>0</v>
      </c>
      <c r="BG184" s="154">
        <f>IF(U184="zákl. přenesená",N184,0)</f>
        <v>0</v>
      </c>
      <c r="BH184" s="154">
        <f>IF(U184="sníž. přenesená",N184,0)</f>
        <v>0</v>
      </c>
      <c r="BI184" s="154">
        <f>IF(U184="nulová",N184,0)</f>
        <v>0</v>
      </c>
      <c r="BJ184" s="17" t="s">
        <v>80</v>
      </c>
      <c r="BK184" s="154">
        <f>ROUND(L184*K184,2)</f>
        <v>0</v>
      </c>
      <c r="BL184" s="17" t="s">
        <v>163</v>
      </c>
      <c r="BM184" s="17" t="s">
        <v>328</v>
      </c>
    </row>
    <row r="185" spans="2:65" s="1" customFormat="1" ht="22.5" customHeight="1">
      <c r="B185" s="119"/>
      <c r="C185" s="155" t="s">
        <v>329</v>
      </c>
      <c r="D185" s="155" t="s">
        <v>218</v>
      </c>
      <c r="E185" s="156" t="s">
        <v>330</v>
      </c>
      <c r="F185" s="222" t="s">
        <v>331</v>
      </c>
      <c r="G185" s="222"/>
      <c r="H185" s="222"/>
      <c r="I185" s="222"/>
      <c r="J185" s="157" t="s">
        <v>332</v>
      </c>
      <c r="K185" s="158">
        <v>0.15</v>
      </c>
      <c r="L185" s="223">
        <v>0</v>
      </c>
      <c r="M185" s="223"/>
      <c r="N185" s="223">
        <f>ROUND(L185*K185,2)</f>
        <v>0</v>
      </c>
      <c r="O185" s="221"/>
      <c r="P185" s="221"/>
      <c r="Q185" s="221"/>
      <c r="R185" s="121"/>
      <c r="T185" s="151" t="s">
        <v>5</v>
      </c>
      <c r="U185" s="40" t="s">
        <v>38</v>
      </c>
      <c r="V185" s="152">
        <v>0</v>
      </c>
      <c r="W185" s="152">
        <f>V185*K185</f>
        <v>0</v>
      </c>
      <c r="X185" s="152">
        <v>0</v>
      </c>
      <c r="Y185" s="152">
        <f>X185*K185</f>
        <v>0</v>
      </c>
      <c r="Z185" s="152">
        <v>0</v>
      </c>
      <c r="AA185" s="153">
        <f>Z185*K185</f>
        <v>0</v>
      </c>
      <c r="AR185" s="17" t="s">
        <v>310</v>
      </c>
      <c r="AT185" s="17" t="s">
        <v>218</v>
      </c>
      <c r="AU185" s="17" t="s">
        <v>97</v>
      </c>
      <c r="AY185" s="17" t="s">
        <v>146</v>
      </c>
      <c r="BE185" s="154">
        <f>IF(U185="základní",N185,0)</f>
        <v>0</v>
      </c>
      <c r="BF185" s="154">
        <f>IF(U185="snížená",N185,0)</f>
        <v>0</v>
      </c>
      <c r="BG185" s="154">
        <f>IF(U185="zákl. přenesená",N185,0)</f>
        <v>0</v>
      </c>
      <c r="BH185" s="154">
        <f>IF(U185="sníž. přenesená",N185,0)</f>
        <v>0</v>
      </c>
      <c r="BI185" s="154">
        <f>IF(U185="nulová",N185,0)</f>
        <v>0</v>
      </c>
      <c r="BJ185" s="17" t="s">
        <v>80</v>
      </c>
      <c r="BK185" s="154">
        <f>ROUND(L185*K185,2)</f>
        <v>0</v>
      </c>
      <c r="BL185" s="17" t="s">
        <v>163</v>
      </c>
      <c r="BM185" s="17" t="s">
        <v>333</v>
      </c>
    </row>
    <row r="186" spans="2:65" s="9" customFormat="1" ht="29.85" customHeight="1">
      <c r="B186" s="136"/>
      <c r="C186" s="137"/>
      <c r="D186" s="146" t="s">
        <v>118</v>
      </c>
      <c r="E186" s="146"/>
      <c r="F186" s="146"/>
      <c r="G186" s="146"/>
      <c r="H186" s="146"/>
      <c r="I186" s="146"/>
      <c r="J186" s="146"/>
      <c r="K186" s="146"/>
      <c r="L186" s="146"/>
      <c r="M186" s="146"/>
      <c r="N186" s="224">
        <f>BK186</f>
        <v>0</v>
      </c>
      <c r="O186" s="225"/>
      <c r="P186" s="225"/>
      <c r="Q186" s="225"/>
      <c r="R186" s="139"/>
      <c r="T186" s="140"/>
      <c r="U186" s="137"/>
      <c r="V186" s="137"/>
      <c r="W186" s="141">
        <f>SUM(W187:W190)</f>
        <v>31.968350000000001</v>
      </c>
      <c r="X186" s="137"/>
      <c r="Y186" s="141">
        <f>SUM(Y187:Y190)</f>
        <v>0.48139920000000003</v>
      </c>
      <c r="Z186" s="137"/>
      <c r="AA186" s="142">
        <f>SUM(AA187:AA190)</f>
        <v>0</v>
      </c>
      <c r="AR186" s="143" t="s">
        <v>97</v>
      </c>
      <c r="AT186" s="144" t="s">
        <v>72</v>
      </c>
      <c r="AU186" s="144" t="s">
        <v>80</v>
      </c>
      <c r="AY186" s="143" t="s">
        <v>146</v>
      </c>
      <c r="BK186" s="145">
        <f>SUM(BK187:BK190)</f>
        <v>0</v>
      </c>
    </row>
    <row r="187" spans="2:65" s="1" customFormat="1" ht="31.5" customHeight="1">
      <c r="B187" s="119"/>
      <c r="C187" s="147" t="s">
        <v>334</v>
      </c>
      <c r="D187" s="147" t="s">
        <v>148</v>
      </c>
      <c r="E187" s="148" t="s">
        <v>335</v>
      </c>
      <c r="F187" s="220" t="s">
        <v>336</v>
      </c>
      <c r="G187" s="220"/>
      <c r="H187" s="220"/>
      <c r="I187" s="220"/>
      <c r="J187" s="149" t="s">
        <v>161</v>
      </c>
      <c r="K187" s="150">
        <v>55.08</v>
      </c>
      <c r="L187" s="221"/>
      <c r="M187" s="221"/>
      <c r="N187" s="221">
        <f>ROUND(L187*K187,2)</f>
        <v>0</v>
      </c>
      <c r="O187" s="221"/>
      <c r="P187" s="221"/>
      <c r="Q187" s="221"/>
      <c r="R187" s="121"/>
      <c r="T187" s="151" t="s">
        <v>5</v>
      </c>
      <c r="U187" s="40" t="s">
        <v>38</v>
      </c>
      <c r="V187" s="152">
        <v>0.54800000000000004</v>
      </c>
      <c r="W187" s="152">
        <f>V187*K187</f>
        <v>30.18384</v>
      </c>
      <c r="X187" s="152">
        <v>1.39E-3</v>
      </c>
      <c r="Y187" s="152">
        <f>X187*K187</f>
        <v>7.6561199999999996E-2</v>
      </c>
      <c r="Z187" s="152">
        <v>0</v>
      </c>
      <c r="AA187" s="153">
        <f>Z187*K187</f>
        <v>0</v>
      </c>
      <c r="AR187" s="17" t="s">
        <v>163</v>
      </c>
      <c r="AT187" s="17" t="s">
        <v>148</v>
      </c>
      <c r="AU187" s="17" t="s">
        <v>97</v>
      </c>
      <c r="AY187" s="17" t="s">
        <v>146</v>
      </c>
      <c r="BE187" s="154">
        <f>IF(U187="základní",N187,0)</f>
        <v>0</v>
      </c>
      <c r="BF187" s="154">
        <f>IF(U187="snížená",N187,0)</f>
        <v>0</v>
      </c>
      <c r="BG187" s="154">
        <f>IF(U187="zákl. přenesená",N187,0)</f>
        <v>0</v>
      </c>
      <c r="BH187" s="154">
        <f>IF(U187="sníž. přenesená",N187,0)</f>
        <v>0</v>
      </c>
      <c r="BI187" s="154">
        <f>IF(U187="nulová",N187,0)</f>
        <v>0</v>
      </c>
      <c r="BJ187" s="17" t="s">
        <v>80</v>
      </c>
      <c r="BK187" s="154">
        <f>ROUND(L187*K187,2)</f>
        <v>0</v>
      </c>
      <c r="BL187" s="17" t="s">
        <v>163</v>
      </c>
      <c r="BM187" s="17" t="s">
        <v>337</v>
      </c>
    </row>
    <row r="188" spans="2:65" s="1" customFormat="1" ht="31.5" customHeight="1">
      <c r="B188" s="119"/>
      <c r="C188" s="155" t="s">
        <v>338</v>
      </c>
      <c r="D188" s="155" t="s">
        <v>218</v>
      </c>
      <c r="E188" s="156" t="s">
        <v>339</v>
      </c>
      <c r="F188" s="222" t="s">
        <v>340</v>
      </c>
      <c r="G188" s="222"/>
      <c r="H188" s="222"/>
      <c r="I188" s="222"/>
      <c r="J188" s="157" t="s">
        <v>161</v>
      </c>
      <c r="K188" s="158">
        <v>57.834000000000003</v>
      </c>
      <c r="L188" s="223"/>
      <c r="M188" s="223"/>
      <c r="N188" s="223">
        <f>ROUND(L188*K188,2)</f>
        <v>0</v>
      </c>
      <c r="O188" s="221"/>
      <c r="P188" s="221"/>
      <c r="Q188" s="221"/>
      <c r="R188" s="121"/>
      <c r="T188" s="151" t="s">
        <v>5</v>
      </c>
      <c r="U188" s="40" t="s">
        <v>38</v>
      </c>
      <c r="V188" s="152">
        <v>0</v>
      </c>
      <c r="W188" s="152">
        <f>V188*K188</f>
        <v>0</v>
      </c>
      <c r="X188" s="152">
        <v>7.0000000000000001E-3</v>
      </c>
      <c r="Y188" s="152">
        <f>X188*K188</f>
        <v>0.40483800000000003</v>
      </c>
      <c r="Z188" s="152">
        <v>0</v>
      </c>
      <c r="AA188" s="153">
        <f>Z188*K188</f>
        <v>0</v>
      </c>
      <c r="AR188" s="17" t="s">
        <v>310</v>
      </c>
      <c r="AT188" s="17" t="s">
        <v>218</v>
      </c>
      <c r="AU188" s="17" t="s">
        <v>97</v>
      </c>
      <c r="AY188" s="17" t="s">
        <v>146</v>
      </c>
      <c r="BE188" s="154">
        <f>IF(U188="základní",N188,0)</f>
        <v>0</v>
      </c>
      <c r="BF188" s="154">
        <f>IF(U188="snížená",N188,0)</f>
        <v>0</v>
      </c>
      <c r="BG188" s="154">
        <f>IF(U188="zákl. přenesená",N188,0)</f>
        <v>0</v>
      </c>
      <c r="BH188" s="154">
        <f>IF(U188="sníž. přenesená",N188,0)</f>
        <v>0</v>
      </c>
      <c r="BI188" s="154">
        <f>IF(U188="nulová",N188,0)</f>
        <v>0</v>
      </c>
      <c r="BJ188" s="17" t="s">
        <v>80</v>
      </c>
      <c r="BK188" s="154">
        <f>ROUND(L188*K188,2)</f>
        <v>0</v>
      </c>
      <c r="BL188" s="17" t="s">
        <v>163</v>
      </c>
      <c r="BM188" s="17" t="s">
        <v>341</v>
      </c>
    </row>
    <row r="189" spans="2:65" s="1" customFormat="1" ht="31.5" customHeight="1">
      <c r="B189" s="119"/>
      <c r="C189" s="147" t="s">
        <v>342</v>
      </c>
      <c r="D189" s="147" t="s">
        <v>148</v>
      </c>
      <c r="E189" s="148" t="s">
        <v>343</v>
      </c>
      <c r="F189" s="220" t="s">
        <v>344</v>
      </c>
      <c r="G189" s="220"/>
      <c r="H189" s="220"/>
      <c r="I189" s="220"/>
      <c r="J189" s="149" t="s">
        <v>156</v>
      </c>
      <c r="K189" s="150">
        <v>0.48099999999999998</v>
      </c>
      <c r="L189" s="221"/>
      <c r="M189" s="221"/>
      <c r="N189" s="221">
        <f>ROUND(L189*K189,2)</f>
        <v>0</v>
      </c>
      <c r="O189" s="221"/>
      <c r="P189" s="221"/>
      <c r="Q189" s="221"/>
      <c r="R189" s="121"/>
      <c r="T189" s="151" t="s">
        <v>5</v>
      </c>
      <c r="U189" s="40" t="s">
        <v>38</v>
      </c>
      <c r="V189" s="152">
        <v>2.39</v>
      </c>
      <c r="W189" s="152">
        <f>V189*K189</f>
        <v>1.1495900000000001</v>
      </c>
      <c r="X189" s="152">
        <v>0</v>
      </c>
      <c r="Y189" s="152">
        <f>X189*K189</f>
        <v>0</v>
      </c>
      <c r="Z189" s="152">
        <v>0</v>
      </c>
      <c r="AA189" s="153">
        <f>Z189*K189</f>
        <v>0</v>
      </c>
      <c r="AR189" s="17" t="s">
        <v>163</v>
      </c>
      <c r="AT189" s="17" t="s">
        <v>148</v>
      </c>
      <c r="AU189" s="17" t="s">
        <v>97</v>
      </c>
      <c r="AY189" s="17" t="s">
        <v>146</v>
      </c>
      <c r="BE189" s="154">
        <f>IF(U189="základní",N189,0)</f>
        <v>0</v>
      </c>
      <c r="BF189" s="154">
        <f>IF(U189="snížená",N189,0)</f>
        <v>0</v>
      </c>
      <c r="BG189" s="154">
        <f>IF(U189="zákl. přenesená",N189,0)</f>
        <v>0</v>
      </c>
      <c r="BH189" s="154">
        <f>IF(U189="sníž. přenesená",N189,0)</f>
        <v>0</v>
      </c>
      <c r="BI189" s="154">
        <f>IF(U189="nulová",N189,0)</f>
        <v>0</v>
      </c>
      <c r="BJ189" s="17" t="s">
        <v>80</v>
      </c>
      <c r="BK189" s="154">
        <f>ROUND(L189*K189,2)</f>
        <v>0</v>
      </c>
      <c r="BL189" s="17" t="s">
        <v>163</v>
      </c>
      <c r="BM189" s="17" t="s">
        <v>345</v>
      </c>
    </row>
    <row r="190" spans="2:65" s="1" customFormat="1" ht="31.5" customHeight="1">
      <c r="B190" s="119"/>
      <c r="C190" s="147" t="s">
        <v>346</v>
      </c>
      <c r="D190" s="147" t="s">
        <v>148</v>
      </c>
      <c r="E190" s="148" t="s">
        <v>347</v>
      </c>
      <c r="F190" s="220" t="s">
        <v>348</v>
      </c>
      <c r="G190" s="220"/>
      <c r="H190" s="220"/>
      <c r="I190" s="220"/>
      <c r="J190" s="149" t="s">
        <v>156</v>
      </c>
      <c r="K190" s="150">
        <v>0.48099999999999998</v>
      </c>
      <c r="L190" s="221"/>
      <c r="M190" s="221"/>
      <c r="N190" s="221">
        <f>ROUND(L190*K190,2)</f>
        <v>0</v>
      </c>
      <c r="O190" s="221"/>
      <c r="P190" s="221"/>
      <c r="Q190" s="221"/>
      <c r="R190" s="121"/>
      <c r="T190" s="151" t="s">
        <v>5</v>
      </c>
      <c r="U190" s="40" t="s">
        <v>38</v>
      </c>
      <c r="V190" s="152">
        <v>1.32</v>
      </c>
      <c r="W190" s="152">
        <f>V190*K190</f>
        <v>0.63492000000000004</v>
      </c>
      <c r="X190" s="152">
        <v>0</v>
      </c>
      <c r="Y190" s="152">
        <f>X190*K190</f>
        <v>0</v>
      </c>
      <c r="Z190" s="152">
        <v>0</v>
      </c>
      <c r="AA190" s="153">
        <f>Z190*K190</f>
        <v>0</v>
      </c>
      <c r="AR190" s="17" t="s">
        <v>163</v>
      </c>
      <c r="AT190" s="17" t="s">
        <v>148</v>
      </c>
      <c r="AU190" s="17" t="s">
        <v>97</v>
      </c>
      <c r="AY190" s="17" t="s">
        <v>146</v>
      </c>
      <c r="BE190" s="154">
        <f>IF(U190="základní",N190,0)</f>
        <v>0</v>
      </c>
      <c r="BF190" s="154">
        <f>IF(U190="snížená",N190,0)</f>
        <v>0</v>
      </c>
      <c r="BG190" s="154">
        <f>IF(U190="zákl. přenesená",N190,0)</f>
        <v>0</v>
      </c>
      <c r="BH190" s="154">
        <f>IF(U190="sníž. přenesená",N190,0)</f>
        <v>0</v>
      </c>
      <c r="BI190" s="154">
        <f>IF(U190="nulová",N190,0)</f>
        <v>0</v>
      </c>
      <c r="BJ190" s="17" t="s">
        <v>80</v>
      </c>
      <c r="BK190" s="154">
        <f>ROUND(L190*K190,2)</f>
        <v>0</v>
      </c>
      <c r="BL190" s="17" t="s">
        <v>163</v>
      </c>
      <c r="BM190" s="17" t="s">
        <v>349</v>
      </c>
    </row>
    <row r="191" spans="2:65" s="9" customFormat="1" ht="29.85" customHeight="1">
      <c r="B191" s="136"/>
      <c r="C191" s="137"/>
      <c r="D191" s="146" t="s">
        <v>119</v>
      </c>
      <c r="E191" s="146"/>
      <c r="F191" s="146"/>
      <c r="G191" s="146"/>
      <c r="H191" s="146"/>
      <c r="I191" s="146"/>
      <c r="J191" s="146"/>
      <c r="K191" s="146"/>
      <c r="L191" s="146"/>
      <c r="M191" s="146"/>
      <c r="N191" s="224">
        <f>BK191</f>
        <v>0</v>
      </c>
      <c r="O191" s="225"/>
      <c r="P191" s="225"/>
      <c r="Q191" s="225"/>
      <c r="R191" s="139"/>
      <c r="T191" s="140"/>
      <c r="U191" s="137"/>
      <c r="V191" s="137"/>
      <c r="W191" s="141">
        <f>SUM(W192:W199)</f>
        <v>5.0127870000000003</v>
      </c>
      <c r="X191" s="137"/>
      <c r="Y191" s="141">
        <f>SUM(Y192:Y199)</f>
        <v>4.7009999999999996E-2</v>
      </c>
      <c r="Z191" s="137"/>
      <c r="AA191" s="142">
        <f>SUM(AA192:AA199)</f>
        <v>0.14760000000000001</v>
      </c>
      <c r="AR191" s="143" t="s">
        <v>97</v>
      </c>
      <c r="AT191" s="144" t="s">
        <v>72</v>
      </c>
      <c r="AU191" s="144" t="s">
        <v>80</v>
      </c>
      <c r="AY191" s="143" t="s">
        <v>146</v>
      </c>
      <c r="BK191" s="145">
        <f>SUM(BK192:BK199)</f>
        <v>0</v>
      </c>
    </row>
    <row r="192" spans="2:65" s="1" customFormat="1" ht="44.25" customHeight="1">
      <c r="B192" s="119"/>
      <c r="C192" s="147" t="s">
        <v>350</v>
      </c>
      <c r="D192" s="147" t="s">
        <v>148</v>
      </c>
      <c r="E192" s="148" t="s">
        <v>351</v>
      </c>
      <c r="F192" s="220" t="s">
        <v>352</v>
      </c>
      <c r="G192" s="220"/>
      <c r="H192" s="220"/>
      <c r="I192" s="220"/>
      <c r="J192" s="149" t="s">
        <v>151</v>
      </c>
      <c r="K192" s="150">
        <v>2</v>
      </c>
      <c r="L192" s="221"/>
      <c r="M192" s="221"/>
      <c r="N192" s="221">
        <f t="shared" ref="N192:N199" si="30">ROUND(L192*K192,2)</f>
        <v>0</v>
      </c>
      <c r="O192" s="221"/>
      <c r="P192" s="221"/>
      <c r="Q192" s="221"/>
      <c r="R192" s="121"/>
      <c r="T192" s="151" t="s">
        <v>5</v>
      </c>
      <c r="U192" s="40" t="s">
        <v>38</v>
      </c>
      <c r="V192" s="152">
        <v>1.825</v>
      </c>
      <c r="W192" s="152">
        <f t="shared" ref="W192:W199" si="31">V192*K192</f>
        <v>3.65</v>
      </c>
      <c r="X192" s="152">
        <v>0</v>
      </c>
      <c r="Y192" s="152">
        <f t="shared" ref="Y192:Y199" si="32">X192*K192</f>
        <v>0</v>
      </c>
      <c r="Z192" s="152">
        <v>0</v>
      </c>
      <c r="AA192" s="153">
        <f t="shared" ref="AA192:AA199" si="33">Z192*K192</f>
        <v>0</v>
      </c>
      <c r="AR192" s="17" t="s">
        <v>163</v>
      </c>
      <c r="AT192" s="17" t="s">
        <v>148</v>
      </c>
      <c r="AU192" s="17" t="s">
        <v>97</v>
      </c>
      <c r="AY192" s="17" t="s">
        <v>146</v>
      </c>
      <c r="BE192" s="154">
        <f t="shared" ref="BE192:BE199" si="34">IF(U192="základní",N192,0)</f>
        <v>0</v>
      </c>
      <c r="BF192" s="154">
        <f t="shared" ref="BF192:BF199" si="35">IF(U192="snížená",N192,0)</f>
        <v>0</v>
      </c>
      <c r="BG192" s="154">
        <f t="shared" ref="BG192:BG199" si="36">IF(U192="zákl. přenesená",N192,0)</f>
        <v>0</v>
      </c>
      <c r="BH192" s="154">
        <f t="shared" ref="BH192:BH199" si="37">IF(U192="sníž. přenesená",N192,0)</f>
        <v>0</v>
      </c>
      <c r="BI192" s="154">
        <f t="shared" ref="BI192:BI199" si="38">IF(U192="nulová",N192,0)</f>
        <v>0</v>
      </c>
      <c r="BJ192" s="17" t="s">
        <v>80</v>
      </c>
      <c r="BK192" s="154">
        <f t="shared" ref="BK192:BK199" si="39">ROUND(L192*K192,2)</f>
        <v>0</v>
      </c>
      <c r="BL192" s="17" t="s">
        <v>163</v>
      </c>
      <c r="BM192" s="17" t="s">
        <v>353</v>
      </c>
    </row>
    <row r="193" spans="2:65" s="1" customFormat="1" ht="44.25" customHeight="1">
      <c r="B193" s="119"/>
      <c r="C193" s="155" t="s">
        <v>354</v>
      </c>
      <c r="D193" s="155" t="s">
        <v>218</v>
      </c>
      <c r="E193" s="156" t="s">
        <v>355</v>
      </c>
      <c r="F193" s="222" t="s">
        <v>356</v>
      </c>
      <c r="G193" s="222"/>
      <c r="H193" s="222"/>
      <c r="I193" s="222"/>
      <c r="J193" s="157" t="s">
        <v>151</v>
      </c>
      <c r="K193" s="158">
        <v>2</v>
      </c>
      <c r="L193" s="223"/>
      <c r="M193" s="223"/>
      <c r="N193" s="223">
        <f t="shared" si="30"/>
        <v>0</v>
      </c>
      <c r="O193" s="221"/>
      <c r="P193" s="221"/>
      <c r="Q193" s="221"/>
      <c r="R193" s="121"/>
      <c r="T193" s="151" t="s">
        <v>5</v>
      </c>
      <c r="U193" s="40" t="s">
        <v>38</v>
      </c>
      <c r="V193" s="152">
        <v>0</v>
      </c>
      <c r="W193" s="152">
        <f t="shared" si="31"/>
        <v>0</v>
      </c>
      <c r="X193" s="152">
        <v>2.1499999999999998E-2</v>
      </c>
      <c r="Y193" s="152">
        <f t="shared" si="32"/>
        <v>4.2999999999999997E-2</v>
      </c>
      <c r="Z193" s="152">
        <v>0</v>
      </c>
      <c r="AA193" s="153">
        <f t="shared" si="33"/>
        <v>0</v>
      </c>
      <c r="AR193" s="17" t="s">
        <v>310</v>
      </c>
      <c r="AT193" s="17" t="s">
        <v>218</v>
      </c>
      <c r="AU193" s="17" t="s">
        <v>97</v>
      </c>
      <c r="AY193" s="17" t="s">
        <v>146</v>
      </c>
      <c r="BE193" s="154">
        <f t="shared" si="34"/>
        <v>0</v>
      </c>
      <c r="BF193" s="154">
        <f t="shared" si="35"/>
        <v>0</v>
      </c>
      <c r="BG193" s="154">
        <f t="shared" si="36"/>
        <v>0</v>
      </c>
      <c r="BH193" s="154">
        <f t="shared" si="37"/>
        <v>0</v>
      </c>
      <c r="BI193" s="154">
        <f t="shared" si="38"/>
        <v>0</v>
      </c>
      <c r="BJ193" s="17" t="s">
        <v>80</v>
      </c>
      <c r="BK193" s="154">
        <f t="shared" si="39"/>
        <v>0</v>
      </c>
      <c r="BL193" s="17" t="s">
        <v>163</v>
      </c>
      <c r="BM193" s="17" t="s">
        <v>357</v>
      </c>
    </row>
    <row r="194" spans="2:65" s="1" customFormat="1" ht="31.5" customHeight="1">
      <c r="B194" s="119"/>
      <c r="C194" s="147" t="s">
        <v>358</v>
      </c>
      <c r="D194" s="147" t="s">
        <v>148</v>
      </c>
      <c r="E194" s="148" t="s">
        <v>359</v>
      </c>
      <c r="F194" s="220" t="s">
        <v>360</v>
      </c>
      <c r="G194" s="220"/>
      <c r="H194" s="220"/>
      <c r="I194" s="220"/>
      <c r="J194" s="149" t="s">
        <v>151</v>
      </c>
      <c r="K194" s="150">
        <v>2</v>
      </c>
      <c r="L194" s="221"/>
      <c r="M194" s="221"/>
      <c r="N194" s="221">
        <f t="shared" si="30"/>
        <v>0</v>
      </c>
      <c r="O194" s="221"/>
      <c r="P194" s="221"/>
      <c r="Q194" s="221"/>
      <c r="R194" s="121"/>
      <c r="T194" s="151" t="s">
        <v>5</v>
      </c>
      <c r="U194" s="40" t="s">
        <v>38</v>
      </c>
      <c r="V194" s="152">
        <v>0.11</v>
      </c>
      <c r="W194" s="152">
        <f t="shared" si="31"/>
        <v>0.22</v>
      </c>
      <c r="X194" s="152">
        <v>0</v>
      </c>
      <c r="Y194" s="152">
        <f t="shared" si="32"/>
        <v>0</v>
      </c>
      <c r="Z194" s="152">
        <v>1.8E-3</v>
      </c>
      <c r="AA194" s="153">
        <f t="shared" si="33"/>
        <v>3.5999999999999999E-3</v>
      </c>
      <c r="AR194" s="17" t="s">
        <v>163</v>
      </c>
      <c r="AT194" s="17" t="s">
        <v>148</v>
      </c>
      <c r="AU194" s="17" t="s">
        <v>97</v>
      </c>
      <c r="AY194" s="17" t="s">
        <v>146</v>
      </c>
      <c r="BE194" s="154">
        <f t="shared" si="34"/>
        <v>0</v>
      </c>
      <c r="BF194" s="154">
        <f t="shared" si="35"/>
        <v>0</v>
      </c>
      <c r="BG194" s="154">
        <f t="shared" si="36"/>
        <v>0</v>
      </c>
      <c r="BH194" s="154">
        <f t="shared" si="37"/>
        <v>0</v>
      </c>
      <c r="BI194" s="154">
        <f t="shared" si="38"/>
        <v>0</v>
      </c>
      <c r="BJ194" s="17" t="s">
        <v>80</v>
      </c>
      <c r="BK194" s="154">
        <f t="shared" si="39"/>
        <v>0</v>
      </c>
      <c r="BL194" s="17" t="s">
        <v>163</v>
      </c>
      <c r="BM194" s="17" t="s">
        <v>361</v>
      </c>
    </row>
    <row r="195" spans="2:65" s="1" customFormat="1" ht="31.5" customHeight="1">
      <c r="B195" s="119"/>
      <c r="C195" s="147" t="s">
        <v>362</v>
      </c>
      <c r="D195" s="147" t="s">
        <v>148</v>
      </c>
      <c r="E195" s="148" t="s">
        <v>363</v>
      </c>
      <c r="F195" s="220" t="s">
        <v>364</v>
      </c>
      <c r="G195" s="220"/>
      <c r="H195" s="220"/>
      <c r="I195" s="220"/>
      <c r="J195" s="149" t="s">
        <v>151</v>
      </c>
      <c r="K195" s="150">
        <v>6</v>
      </c>
      <c r="L195" s="221"/>
      <c r="M195" s="221"/>
      <c r="N195" s="221">
        <f t="shared" si="30"/>
        <v>0</v>
      </c>
      <c r="O195" s="221"/>
      <c r="P195" s="221"/>
      <c r="Q195" s="221"/>
      <c r="R195" s="121"/>
      <c r="T195" s="151" t="s">
        <v>5</v>
      </c>
      <c r="U195" s="40" t="s">
        <v>38</v>
      </c>
      <c r="V195" s="152">
        <v>0.05</v>
      </c>
      <c r="W195" s="152">
        <f t="shared" si="31"/>
        <v>0.30000000000000004</v>
      </c>
      <c r="X195" s="152">
        <v>0</v>
      </c>
      <c r="Y195" s="152">
        <f t="shared" si="32"/>
        <v>0</v>
      </c>
      <c r="Z195" s="152">
        <v>2.4E-2</v>
      </c>
      <c r="AA195" s="153">
        <f t="shared" si="33"/>
        <v>0.14400000000000002</v>
      </c>
      <c r="AR195" s="17" t="s">
        <v>163</v>
      </c>
      <c r="AT195" s="17" t="s">
        <v>148</v>
      </c>
      <c r="AU195" s="17" t="s">
        <v>97</v>
      </c>
      <c r="AY195" s="17" t="s">
        <v>146</v>
      </c>
      <c r="BE195" s="154">
        <f t="shared" si="34"/>
        <v>0</v>
      </c>
      <c r="BF195" s="154">
        <f t="shared" si="35"/>
        <v>0</v>
      </c>
      <c r="BG195" s="154">
        <f t="shared" si="36"/>
        <v>0</v>
      </c>
      <c r="BH195" s="154">
        <f t="shared" si="37"/>
        <v>0</v>
      </c>
      <c r="BI195" s="154">
        <f t="shared" si="38"/>
        <v>0</v>
      </c>
      <c r="BJ195" s="17" t="s">
        <v>80</v>
      </c>
      <c r="BK195" s="154">
        <f t="shared" si="39"/>
        <v>0</v>
      </c>
      <c r="BL195" s="17" t="s">
        <v>163</v>
      </c>
      <c r="BM195" s="17" t="s">
        <v>365</v>
      </c>
    </row>
    <row r="196" spans="2:65" s="1" customFormat="1" ht="31.5" customHeight="1">
      <c r="B196" s="119"/>
      <c r="C196" s="147" t="s">
        <v>366</v>
      </c>
      <c r="D196" s="147" t="s">
        <v>148</v>
      </c>
      <c r="E196" s="148" t="s">
        <v>367</v>
      </c>
      <c r="F196" s="220" t="s">
        <v>368</v>
      </c>
      <c r="G196" s="220"/>
      <c r="H196" s="220"/>
      <c r="I196" s="220"/>
      <c r="J196" s="149" t="s">
        <v>151</v>
      </c>
      <c r="K196" s="150">
        <v>3</v>
      </c>
      <c r="L196" s="221"/>
      <c r="M196" s="221"/>
      <c r="N196" s="221">
        <f t="shared" si="30"/>
        <v>0</v>
      </c>
      <c r="O196" s="221"/>
      <c r="P196" s="221"/>
      <c r="Q196" s="221"/>
      <c r="R196" s="121"/>
      <c r="T196" s="151" t="s">
        <v>5</v>
      </c>
      <c r="U196" s="40" t="s">
        <v>38</v>
      </c>
      <c r="V196" s="152">
        <v>0.24299999999999999</v>
      </c>
      <c r="W196" s="152">
        <f t="shared" si="31"/>
        <v>0.72899999999999998</v>
      </c>
      <c r="X196" s="152">
        <v>0</v>
      </c>
      <c r="Y196" s="152">
        <f t="shared" si="32"/>
        <v>0</v>
      </c>
      <c r="Z196" s="152">
        <v>0</v>
      </c>
      <c r="AA196" s="153">
        <f t="shared" si="33"/>
        <v>0</v>
      </c>
      <c r="AR196" s="17" t="s">
        <v>163</v>
      </c>
      <c r="AT196" s="17" t="s">
        <v>148</v>
      </c>
      <c r="AU196" s="17" t="s">
        <v>97</v>
      </c>
      <c r="AY196" s="17" t="s">
        <v>146</v>
      </c>
      <c r="BE196" s="154">
        <f t="shared" si="34"/>
        <v>0</v>
      </c>
      <c r="BF196" s="154">
        <f t="shared" si="35"/>
        <v>0</v>
      </c>
      <c r="BG196" s="154">
        <f t="shared" si="36"/>
        <v>0</v>
      </c>
      <c r="BH196" s="154">
        <f t="shared" si="37"/>
        <v>0</v>
      </c>
      <c r="BI196" s="154">
        <f t="shared" si="38"/>
        <v>0</v>
      </c>
      <c r="BJ196" s="17" t="s">
        <v>80</v>
      </c>
      <c r="BK196" s="154">
        <f t="shared" si="39"/>
        <v>0</v>
      </c>
      <c r="BL196" s="17" t="s">
        <v>163</v>
      </c>
      <c r="BM196" s="17" t="s">
        <v>369</v>
      </c>
    </row>
    <row r="197" spans="2:65" s="1" customFormat="1" ht="31.5" customHeight="1">
      <c r="B197" s="119"/>
      <c r="C197" s="155" t="s">
        <v>370</v>
      </c>
      <c r="D197" s="155" t="s">
        <v>218</v>
      </c>
      <c r="E197" s="156" t="s">
        <v>371</v>
      </c>
      <c r="F197" s="222" t="s">
        <v>372</v>
      </c>
      <c r="G197" s="222"/>
      <c r="H197" s="222"/>
      <c r="I197" s="222"/>
      <c r="J197" s="157" t="s">
        <v>151</v>
      </c>
      <c r="K197" s="158">
        <v>1</v>
      </c>
      <c r="L197" s="223"/>
      <c r="M197" s="223"/>
      <c r="N197" s="223">
        <f t="shared" si="30"/>
        <v>0</v>
      </c>
      <c r="O197" s="221"/>
      <c r="P197" s="221"/>
      <c r="Q197" s="221"/>
      <c r="R197" s="121"/>
      <c r="T197" s="151" t="s">
        <v>5</v>
      </c>
      <c r="U197" s="40" t="s">
        <v>38</v>
      </c>
      <c r="V197" s="152">
        <v>0</v>
      </c>
      <c r="W197" s="152">
        <f t="shared" si="31"/>
        <v>0</v>
      </c>
      <c r="X197" s="152">
        <v>1.23E-3</v>
      </c>
      <c r="Y197" s="152">
        <f t="shared" si="32"/>
        <v>1.23E-3</v>
      </c>
      <c r="Z197" s="152">
        <v>0</v>
      </c>
      <c r="AA197" s="153">
        <f t="shared" si="33"/>
        <v>0</v>
      </c>
      <c r="AR197" s="17" t="s">
        <v>310</v>
      </c>
      <c r="AT197" s="17" t="s">
        <v>218</v>
      </c>
      <c r="AU197" s="17" t="s">
        <v>97</v>
      </c>
      <c r="AY197" s="17" t="s">
        <v>146</v>
      </c>
      <c r="BE197" s="154">
        <f t="shared" si="34"/>
        <v>0</v>
      </c>
      <c r="BF197" s="154">
        <f t="shared" si="35"/>
        <v>0</v>
      </c>
      <c r="BG197" s="154">
        <f t="shared" si="36"/>
        <v>0</v>
      </c>
      <c r="BH197" s="154">
        <f t="shared" si="37"/>
        <v>0</v>
      </c>
      <c r="BI197" s="154">
        <f t="shared" si="38"/>
        <v>0</v>
      </c>
      <c r="BJ197" s="17" t="s">
        <v>80</v>
      </c>
      <c r="BK197" s="154">
        <f t="shared" si="39"/>
        <v>0</v>
      </c>
      <c r="BL197" s="17" t="s">
        <v>163</v>
      </c>
      <c r="BM197" s="17" t="s">
        <v>373</v>
      </c>
    </row>
    <row r="198" spans="2:65" s="1" customFormat="1" ht="31.5" customHeight="1">
      <c r="B198" s="119"/>
      <c r="C198" s="155" t="s">
        <v>374</v>
      </c>
      <c r="D198" s="155" t="s">
        <v>218</v>
      </c>
      <c r="E198" s="156" t="s">
        <v>375</v>
      </c>
      <c r="F198" s="222" t="s">
        <v>376</v>
      </c>
      <c r="G198" s="222"/>
      <c r="H198" s="222"/>
      <c r="I198" s="222"/>
      <c r="J198" s="157" t="s">
        <v>151</v>
      </c>
      <c r="K198" s="158">
        <v>2</v>
      </c>
      <c r="L198" s="223"/>
      <c r="M198" s="223"/>
      <c r="N198" s="223">
        <f t="shared" si="30"/>
        <v>0</v>
      </c>
      <c r="O198" s="221"/>
      <c r="P198" s="221"/>
      <c r="Q198" s="221"/>
      <c r="R198" s="121"/>
      <c r="T198" s="151" t="s">
        <v>5</v>
      </c>
      <c r="U198" s="40" t="s">
        <v>38</v>
      </c>
      <c r="V198" s="152">
        <v>0</v>
      </c>
      <c r="W198" s="152">
        <f t="shared" si="31"/>
        <v>0</v>
      </c>
      <c r="X198" s="152">
        <v>1.39E-3</v>
      </c>
      <c r="Y198" s="152">
        <f t="shared" si="32"/>
        <v>2.7799999999999999E-3</v>
      </c>
      <c r="Z198" s="152">
        <v>0</v>
      </c>
      <c r="AA198" s="153">
        <f t="shared" si="33"/>
        <v>0</v>
      </c>
      <c r="AR198" s="17" t="s">
        <v>310</v>
      </c>
      <c r="AT198" s="17" t="s">
        <v>218</v>
      </c>
      <c r="AU198" s="17" t="s">
        <v>97</v>
      </c>
      <c r="AY198" s="17" t="s">
        <v>146</v>
      </c>
      <c r="BE198" s="154">
        <f t="shared" si="34"/>
        <v>0</v>
      </c>
      <c r="BF198" s="154">
        <f t="shared" si="35"/>
        <v>0</v>
      </c>
      <c r="BG198" s="154">
        <f t="shared" si="36"/>
        <v>0</v>
      </c>
      <c r="BH198" s="154">
        <f t="shared" si="37"/>
        <v>0</v>
      </c>
      <c r="BI198" s="154">
        <f t="shared" si="38"/>
        <v>0</v>
      </c>
      <c r="BJ198" s="17" t="s">
        <v>80</v>
      </c>
      <c r="BK198" s="154">
        <f t="shared" si="39"/>
        <v>0</v>
      </c>
      <c r="BL198" s="17" t="s">
        <v>163</v>
      </c>
      <c r="BM198" s="17" t="s">
        <v>377</v>
      </c>
    </row>
    <row r="199" spans="2:65" s="1" customFormat="1" ht="31.5" customHeight="1">
      <c r="B199" s="119"/>
      <c r="C199" s="147" t="s">
        <v>378</v>
      </c>
      <c r="D199" s="147" t="s">
        <v>148</v>
      </c>
      <c r="E199" s="148" t="s">
        <v>379</v>
      </c>
      <c r="F199" s="220" t="s">
        <v>380</v>
      </c>
      <c r="G199" s="220"/>
      <c r="H199" s="220"/>
      <c r="I199" s="220"/>
      <c r="J199" s="149" t="s">
        <v>156</v>
      </c>
      <c r="K199" s="150">
        <v>4.7E-2</v>
      </c>
      <c r="L199" s="221"/>
      <c r="M199" s="221"/>
      <c r="N199" s="221">
        <f t="shared" si="30"/>
        <v>0</v>
      </c>
      <c r="O199" s="221"/>
      <c r="P199" s="221"/>
      <c r="Q199" s="221"/>
      <c r="R199" s="121"/>
      <c r="T199" s="151" t="s">
        <v>5</v>
      </c>
      <c r="U199" s="40" t="s">
        <v>38</v>
      </c>
      <c r="V199" s="152">
        <v>2.4209999999999998</v>
      </c>
      <c r="W199" s="152">
        <f t="shared" si="31"/>
        <v>0.11378699999999999</v>
      </c>
      <c r="X199" s="152">
        <v>0</v>
      </c>
      <c r="Y199" s="152">
        <f t="shared" si="32"/>
        <v>0</v>
      </c>
      <c r="Z199" s="152">
        <v>0</v>
      </c>
      <c r="AA199" s="153">
        <f t="shared" si="33"/>
        <v>0</v>
      </c>
      <c r="AR199" s="17" t="s">
        <v>163</v>
      </c>
      <c r="AT199" s="17" t="s">
        <v>148</v>
      </c>
      <c r="AU199" s="17" t="s">
        <v>97</v>
      </c>
      <c r="AY199" s="17" t="s">
        <v>146</v>
      </c>
      <c r="BE199" s="154">
        <f t="shared" si="34"/>
        <v>0</v>
      </c>
      <c r="BF199" s="154">
        <f t="shared" si="35"/>
        <v>0</v>
      </c>
      <c r="BG199" s="154">
        <f t="shared" si="36"/>
        <v>0</v>
      </c>
      <c r="BH199" s="154">
        <f t="shared" si="37"/>
        <v>0</v>
      </c>
      <c r="BI199" s="154">
        <f t="shared" si="38"/>
        <v>0</v>
      </c>
      <c r="BJ199" s="17" t="s">
        <v>80</v>
      </c>
      <c r="BK199" s="154">
        <f t="shared" si="39"/>
        <v>0</v>
      </c>
      <c r="BL199" s="17" t="s">
        <v>163</v>
      </c>
      <c r="BM199" s="17" t="s">
        <v>381</v>
      </c>
    </row>
    <row r="200" spans="2:65" s="9" customFormat="1" ht="29.85" customHeight="1">
      <c r="B200" s="136"/>
      <c r="C200" s="137"/>
      <c r="D200" s="146" t="s">
        <v>120</v>
      </c>
      <c r="E200" s="146"/>
      <c r="F200" s="146"/>
      <c r="G200" s="146"/>
      <c r="H200" s="146"/>
      <c r="I200" s="146"/>
      <c r="J200" s="146"/>
      <c r="K200" s="146"/>
      <c r="L200" s="146"/>
      <c r="M200" s="146"/>
      <c r="N200" s="224">
        <f>BK200</f>
        <v>0</v>
      </c>
      <c r="O200" s="225"/>
      <c r="P200" s="225"/>
      <c r="Q200" s="225"/>
      <c r="R200" s="139"/>
      <c r="T200" s="140"/>
      <c r="U200" s="137"/>
      <c r="V200" s="137"/>
      <c r="W200" s="141">
        <f>SUM(W201:W208)</f>
        <v>4.7100479999999996</v>
      </c>
      <c r="X200" s="137"/>
      <c r="Y200" s="141">
        <f>SUM(Y201:Y208)</f>
        <v>6.0340000000000005E-2</v>
      </c>
      <c r="Z200" s="137"/>
      <c r="AA200" s="142">
        <f>SUM(AA201:AA208)</f>
        <v>0</v>
      </c>
      <c r="AR200" s="143" t="s">
        <v>97</v>
      </c>
      <c r="AT200" s="144" t="s">
        <v>72</v>
      </c>
      <c r="AU200" s="144" t="s">
        <v>80</v>
      </c>
      <c r="AY200" s="143" t="s">
        <v>146</v>
      </c>
      <c r="BK200" s="145">
        <f>SUM(BK201:BK208)</f>
        <v>0</v>
      </c>
    </row>
    <row r="201" spans="2:65" s="1" customFormat="1" ht="22.5" customHeight="1">
      <c r="B201" s="119"/>
      <c r="C201" s="147" t="s">
        <v>382</v>
      </c>
      <c r="D201" s="147" t="s">
        <v>148</v>
      </c>
      <c r="E201" s="148" t="s">
        <v>383</v>
      </c>
      <c r="F201" s="220" t="s">
        <v>384</v>
      </c>
      <c r="G201" s="220"/>
      <c r="H201" s="220"/>
      <c r="I201" s="220"/>
      <c r="J201" s="149" t="s">
        <v>170</v>
      </c>
      <c r="K201" s="150">
        <v>3.6</v>
      </c>
      <c r="L201" s="221"/>
      <c r="M201" s="221"/>
      <c r="N201" s="221">
        <f t="shared" ref="N201:N208" si="40">ROUND(L201*K201,2)</f>
        <v>0</v>
      </c>
      <c r="O201" s="221"/>
      <c r="P201" s="221"/>
      <c r="Q201" s="221"/>
      <c r="R201" s="121"/>
      <c r="T201" s="151" t="s">
        <v>5</v>
      </c>
      <c r="U201" s="40" t="s">
        <v>38</v>
      </c>
      <c r="V201" s="152">
        <v>0.26</v>
      </c>
      <c r="W201" s="152">
        <f t="shared" ref="W201:W208" si="41">V201*K201</f>
        <v>0.93600000000000005</v>
      </c>
      <c r="X201" s="152">
        <v>0</v>
      </c>
      <c r="Y201" s="152">
        <f t="shared" ref="Y201:Y208" si="42">X201*K201</f>
        <v>0</v>
      </c>
      <c r="Z201" s="152">
        <v>0</v>
      </c>
      <c r="AA201" s="153">
        <f t="shared" ref="AA201:AA208" si="43">Z201*K201</f>
        <v>0</v>
      </c>
      <c r="AR201" s="17" t="s">
        <v>163</v>
      </c>
      <c r="AT201" s="17" t="s">
        <v>148</v>
      </c>
      <c r="AU201" s="17" t="s">
        <v>97</v>
      </c>
      <c r="AY201" s="17" t="s">
        <v>146</v>
      </c>
      <c r="BE201" s="154">
        <f t="shared" ref="BE201:BE208" si="44">IF(U201="základní",N201,0)</f>
        <v>0</v>
      </c>
      <c r="BF201" s="154">
        <f t="shared" ref="BF201:BF208" si="45">IF(U201="snížená",N201,0)</f>
        <v>0</v>
      </c>
      <c r="BG201" s="154">
        <f t="shared" ref="BG201:BG208" si="46">IF(U201="zákl. přenesená",N201,0)</f>
        <v>0</v>
      </c>
      <c r="BH201" s="154">
        <f t="shared" ref="BH201:BH208" si="47">IF(U201="sníž. přenesená",N201,0)</f>
        <v>0</v>
      </c>
      <c r="BI201" s="154">
        <f t="shared" ref="BI201:BI208" si="48">IF(U201="nulová",N201,0)</f>
        <v>0</v>
      </c>
      <c r="BJ201" s="17" t="s">
        <v>80</v>
      </c>
      <c r="BK201" s="154">
        <f t="shared" ref="BK201:BK208" si="49">ROUND(L201*K201,2)</f>
        <v>0</v>
      </c>
      <c r="BL201" s="17" t="s">
        <v>163</v>
      </c>
      <c r="BM201" s="17" t="s">
        <v>385</v>
      </c>
    </row>
    <row r="202" spans="2:65" s="1" customFormat="1" ht="22.5" customHeight="1">
      <c r="B202" s="119"/>
      <c r="C202" s="155" t="s">
        <v>386</v>
      </c>
      <c r="D202" s="155" t="s">
        <v>218</v>
      </c>
      <c r="E202" s="156" t="s">
        <v>387</v>
      </c>
      <c r="F202" s="222" t="s">
        <v>388</v>
      </c>
      <c r="G202" s="222"/>
      <c r="H202" s="222"/>
      <c r="I202" s="222"/>
      <c r="J202" s="157" t="s">
        <v>151</v>
      </c>
      <c r="K202" s="158">
        <v>4</v>
      </c>
      <c r="L202" s="223"/>
      <c r="M202" s="223"/>
      <c r="N202" s="223">
        <f t="shared" si="40"/>
        <v>0</v>
      </c>
      <c r="O202" s="221"/>
      <c r="P202" s="221"/>
      <c r="Q202" s="221"/>
      <c r="R202" s="121"/>
      <c r="T202" s="151" t="s">
        <v>5</v>
      </c>
      <c r="U202" s="40" t="s">
        <v>38</v>
      </c>
      <c r="V202" s="152">
        <v>0</v>
      </c>
      <c r="W202" s="152">
        <f t="shared" si="41"/>
        <v>0</v>
      </c>
      <c r="X202" s="152">
        <v>5.9999999999999995E-4</v>
      </c>
      <c r="Y202" s="152">
        <f t="shared" si="42"/>
        <v>2.3999999999999998E-3</v>
      </c>
      <c r="Z202" s="152">
        <v>0</v>
      </c>
      <c r="AA202" s="153">
        <f t="shared" si="43"/>
        <v>0</v>
      </c>
      <c r="AR202" s="17" t="s">
        <v>310</v>
      </c>
      <c r="AT202" s="17" t="s">
        <v>218</v>
      </c>
      <c r="AU202" s="17" t="s">
        <v>97</v>
      </c>
      <c r="AY202" s="17" t="s">
        <v>146</v>
      </c>
      <c r="BE202" s="154">
        <f t="shared" si="44"/>
        <v>0</v>
      </c>
      <c r="BF202" s="154">
        <f t="shared" si="45"/>
        <v>0</v>
      </c>
      <c r="BG202" s="154">
        <f t="shared" si="46"/>
        <v>0</v>
      </c>
      <c r="BH202" s="154">
        <f t="shared" si="47"/>
        <v>0</v>
      </c>
      <c r="BI202" s="154">
        <f t="shared" si="48"/>
        <v>0</v>
      </c>
      <c r="BJ202" s="17" t="s">
        <v>80</v>
      </c>
      <c r="BK202" s="154">
        <f t="shared" si="49"/>
        <v>0</v>
      </c>
      <c r="BL202" s="17" t="s">
        <v>163</v>
      </c>
      <c r="BM202" s="17" t="s">
        <v>389</v>
      </c>
    </row>
    <row r="203" spans="2:65" s="1" customFormat="1" ht="31.5" customHeight="1">
      <c r="B203" s="119"/>
      <c r="C203" s="155" t="s">
        <v>390</v>
      </c>
      <c r="D203" s="155" t="s">
        <v>218</v>
      </c>
      <c r="E203" s="156" t="s">
        <v>391</v>
      </c>
      <c r="F203" s="222" t="s">
        <v>392</v>
      </c>
      <c r="G203" s="222"/>
      <c r="H203" s="222"/>
      <c r="I203" s="222"/>
      <c r="J203" s="157" t="s">
        <v>151</v>
      </c>
      <c r="K203" s="158">
        <v>2</v>
      </c>
      <c r="L203" s="223"/>
      <c r="M203" s="223"/>
      <c r="N203" s="223">
        <f t="shared" si="40"/>
        <v>0</v>
      </c>
      <c r="O203" s="221"/>
      <c r="P203" s="221"/>
      <c r="Q203" s="221"/>
      <c r="R203" s="121"/>
      <c r="T203" s="151" t="s">
        <v>5</v>
      </c>
      <c r="U203" s="40" t="s">
        <v>38</v>
      </c>
      <c r="V203" s="152">
        <v>0</v>
      </c>
      <c r="W203" s="152">
        <f t="shared" si="41"/>
        <v>0</v>
      </c>
      <c r="X203" s="152">
        <v>5.1999999999999995E-4</v>
      </c>
      <c r="Y203" s="152">
        <f t="shared" si="42"/>
        <v>1.0399999999999999E-3</v>
      </c>
      <c r="Z203" s="152">
        <v>0</v>
      </c>
      <c r="AA203" s="153">
        <f t="shared" si="43"/>
        <v>0</v>
      </c>
      <c r="AR203" s="17" t="s">
        <v>310</v>
      </c>
      <c r="AT203" s="17" t="s">
        <v>218</v>
      </c>
      <c r="AU203" s="17" t="s">
        <v>97</v>
      </c>
      <c r="AY203" s="17" t="s">
        <v>146</v>
      </c>
      <c r="BE203" s="154">
        <f t="shared" si="44"/>
        <v>0</v>
      </c>
      <c r="BF203" s="154">
        <f t="shared" si="45"/>
        <v>0</v>
      </c>
      <c r="BG203" s="154">
        <f t="shared" si="46"/>
        <v>0</v>
      </c>
      <c r="BH203" s="154">
        <f t="shared" si="47"/>
        <v>0</v>
      </c>
      <c r="BI203" s="154">
        <f t="shared" si="48"/>
        <v>0</v>
      </c>
      <c r="BJ203" s="17" t="s">
        <v>80</v>
      </c>
      <c r="BK203" s="154">
        <f t="shared" si="49"/>
        <v>0</v>
      </c>
      <c r="BL203" s="17" t="s">
        <v>163</v>
      </c>
      <c r="BM203" s="17" t="s">
        <v>393</v>
      </c>
    </row>
    <row r="204" spans="2:65" s="1" customFormat="1" ht="22.5" customHeight="1">
      <c r="B204" s="119"/>
      <c r="C204" s="155" t="s">
        <v>394</v>
      </c>
      <c r="D204" s="155" t="s">
        <v>218</v>
      </c>
      <c r="E204" s="156" t="s">
        <v>395</v>
      </c>
      <c r="F204" s="222" t="s">
        <v>396</v>
      </c>
      <c r="G204" s="222"/>
      <c r="H204" s="222"/>
      <c r="I204" s="222"/>
      <c r="J204" s="157" t="s">
        <v>151</v>
      </c>
      <c r="K204" s="158">
        <v>2</v>
      </c>
      <c r="L204" s="223"/>
      <c r="M204" s="223"/>
      <c r="N204" s="223">
        <f t="shared" si="40"/>
        <v>0</v>
      </c>
      <c r="O204" s="221"/>
      <c r="P204" s="221"/>
      <c r="Q204" s="221"/>
      <c r="R204" s="121"/>
      <c r="T204" s="151" t="s">
        <v>5</v>
      </c>
      <c r="U204" s="40" t="s">
        <v>38</v>
      </c>
      <c r="V204" s="152">
        <v>0</v>
      </c>
      <c r="W204" s="152">
        <f t="shared" si="41"/>
        <v>0</v>
      </c>
      <c r="X204" s="152">
        <v>2.2000000000000001E-3</v>
      </c>
      <c r="Y204" s="152">
        <f t="shared" si="42"/>
        <v>4.4000000000000003E-3</v>
      </c>
      <c r="Z204" s="152">
        <v>0</v>
      </c>
      <c r="AA204" s="153">
        <f t="shared" si="43"/>
        <v>0</v>
      </c>
      <c r="AR204" s="17" t="s">
        <v>310</v>
      </c>
      <c r="AT204" s="17" t="s">
        <v>218</v>
      </c>
      <c r="AU204" s="17" t="s">
        <v>97</v>
      </c>
      <c r="AY204" s="17" t="s">
        <v>146</v>
      </c>
      <c r="BE204" s="154">
        <f t="shared" si="44"/>
        <v>0</v>
      </c>
      <c r="BF204" s="154">
        <f t="shared" si="45"/>
        <v>0</v>
      </c>
      <c r="BG204" s="154">
        <f t="shared" si="46"/>
        <v>0</v>
      </c>
      <c r="BH204" s="154">
        <f t="shared" si="47"/>
        <v>0</v>
      </c>
      <c r="BI204" s="154">
        <f t="shared" si="48"/>
        <v>0</v>
      </c>
      <c r="BJ204" s="17" t="s">
        <v>80</v>
      </c>
      <c r="BK204" s="154">
        <f t="shared" si="49"/>
        <v>0</v>
      </c>
      <c r="BL204" s="17" t="s">
        <v>163</v>
      </c>
      <c r="BM204" s="17" t="s">
        <v>397</v>
      </c>
    </row>
    <row r="205" spans="2:65" s="1" customFormat="1" ht="31.5" customHeight="1">
      <c r="B205" s="119"/>
      <c r="C205" s="147" t="s">
        <v>398</v>
      </c>
      <c r="D205" s="147" t="s">
        <v>148</v>
      </c>
      <c r="E205" s="148" t="s">
        <v>399</v>
      </c>
      <c r="F205" s="220" t="s">
        <v>400</v>
      </c>
      <c r="G205" s="220"/>
      <c r="H205" s="220"/>
      <c r="I205" s="220"/>
      <c r="J205" s="149" t="s">
        <v>401</v>
      </c>
      <c r="K205" s="150">
        <v>50</v>
      </c>
      <c r="L205" s="221"/>
      <c r="M205" s="221"/>
      <c r="N205" s="221">
        <f t="shared" si="40"/>
        <v>0</v>
      </c>
      <c r="O205" s="221"/>
      <c r="P205" s="221"/>
      <c r="Q205" s="221"/>
      <c r="R205" s="121"/>
      <c r="T205" s="151" t="s">
        <v>5</v>
      </c>
      <c r="U205" s="40" t="s">
        <v>38</v>
      </c>
      <c r="V205" s="152">
        <v>7.4999999999999997E-2</v>
      </c>
      <c r="W205" s="152">
        <f t="shared" si="41"/>
        <v>3.75</v>
      </c>
      <c r="X205" s="152">
        <v>5.0000000000000002E-5</v>
      </c>
      <c r="Y205" s="152">
        <f t="shared" si="42"/>
        <v>2.5000000000000001E-3</v>
      </c>
      <c r="Z205" s="152">
        <v>0</v>
      </c>
      <c r="AA205" s="153">
        <f t="shared" si="43"/>
        <v>0</v>
      </c>
      <c r="AR205" s="17" t="s">
        <v>152</v>
      </c>
      <c r="AT205" s="17" t="s">
        <v>148</v>
      </c>
      <c r="AU205" s="17" t="s">
        <v>97</v>
      </c>
      <c r="AY205" s="17" t="s">
        <v>146</v>
      </c>
      <c r="BE205" s="154">
        <f t="shared" si="44"/>
        <v>0</v>
      </c>
      <c r="BF205" s="154">
        <f t="shared" si="45"/>
        <v>0</v>
      </c>
      <c r="BG205" s="154">
        <f t="shared" si="46"/>
        <v>0</v>
      </c>
      <c r="BH205" s="154">
        <f t="shared" si="47"/>
        <v>0</v>
      </c>
      <c r="BI205" s="154">
        <f t="shared" si="48"/>
        <v>0</v>
      </c>
      <c r="BJ205" s="17" t="s">
        <v>80</v>
      </c>
      <c r="BK205" s="154">
        <f t="shared" si="49"/>
        <v>0</v>
      </c>
      <c r="BL205" s="17" t="s">
        <v>152</v>
      </c>
      <c r="BM205" s="17" t="s">
        <v>402</v>
      </c>
    </row>
    <row r="206" spans="2:65" s="1" customFormat="1" ht="31.5" customHeight="1">
      <c r="B206" s="119"/>
      <c r="C206" s="155" t="s">
        <v>403</v>
      </c>
      <c r="D206" s="155" t="s">
        <v>218</v>
      </c>
      <c r="E206" s="156" t="s">
        <v>404</v>
      </c>
      <c r="F206" s="222" t="s">
        <v>405</v>
      </c>
      <c r="G206" s="222"/>
      <c r="H206" s="222"/>
      <c r="I206" s="222"/>
      <c r="J206" s="157" t="s">
        <v>156</v>
      </c>
      <c r="K206" s="158">
        <v>0.01</v>
      </c>
      <c r="L206" s="223"/>
      <c r="M206" s="223"/>
      <c r="N206" s="223">
        <f t="shared" si="40"/>
        <v>0</v>
      </c>
      <c r="O206" s="221"/>
      <c r="P206" s="221"/>
      <c r="Q206" s="221"/>
      <c r="R206" s="121"/>
      <c r="T206" s="151" t="s">
        <v>5</v>
      </c>
      <c r="U206" s="40" t="s">
        <v>38</v>
      </c>
      <c r="V206" s="152">
        <v>0</v>
      </c>
      <c r="W206" s="152">
        <f t="shared" si="41"/>
        <v>0</v>
      </c>
      <c r="X206" s="152">
        <v>1</v>
      </c>
      <c r="Y206" s="152">
        <f t="shared" si="42"/>
        <v>0.01</v>
      </c>
      <c r="Z206" s="152">
        <v>0</v>
      </c>
      <c r="AA206" s="153">
        <f t="shared" si="43"/>
        <v>0</v>
      </c>
      <c r="AR206" s="17" t="s">
        <v>221</v>
      </c>
      <c r="AT206" s="17" t="s">
        <v>218</v>
      </c>
      <c r="AU206" s="17" t="s">
        <v>97</v>
      </c>
      <c r="AY206" s="17" t="s">
        <v>146</v>
      </c>
      <c r="BE206" s="154">
        <f t="shared" si="44"/>
        <v>0</v>
      </c>
      <c r="BF206" s="154">
        <f t="shared" si="45"/>
        <v>0</v>
      </c>
      <c r="BG206" s="154">
        <f t="shared" si="46"/>
        <v>0</v>
      </c>
      <c r="BH206" s="154">
        <f t="shared" si="47"/>
        <v>0</v>
      </c>
      <c r="BI206" s="154">
        <f t="shared" si="48"/>
        <v>0</v>
      </c>
      <c r="BJ206" s="17" t="s">
        <v>80</v>
      </c>
      <c r="BK206" s="154">
        <f t="shared" si="49"/>
        <v>0</v>
      </c>
      <c r="BL206" s="17" t="s">
        <v>152</v>
      </c>
      <c r="BM206" s="17" t="s">
        <v>406</v>
      </c>
    </row>
    <row r="207" spans="2:65" s="1" customFormat="1" ht="22.5" customHeight="1">
      <c r="B207" s="119"/>
      <c r="C207" s="155" t="s">
        <v>407</v>
      </c>
      <c r="D207" s="155" t="s">
        <v>218</v>
      </c>
      <c r="E207" s="156" t="s">
        <v>408</v>
      </c>
      <c r="F207" s="222" t="s">
        <v>409</v>
      </c>
      <c r="G207" s="222"/>
      <c r="H207" s="222"/>
      <c r="I207" s="222"/>
      <c r="J207" s="157" t="s">
        <v>156</v>
      </c>
      <c r="K207" s="158">
        <v>0.04</v>
      </c>
      <c r="L207" s="223"/>
      <c r="M207" s="223"/>
      <c r="N207" s="223">
        <f t="shared" si="40"/>
        <v>0</v>
      </c>
      <c r="O207" s="221"/>
      <c r="P207" s="221"/>
      <c r="Q207" s="221"/>
      <c r="R207" s="121"/>
      <c r="T207" s="151" t="s">
        <v>5</v>
      </c>
      <c r="U207" s="40" t="s">
        <v>38</v>
      </c>
      <c r="V207" s="152">
        <v>0</v>
      </c>
      <c r="W207" s="152">
        <f t="shared" si="41"/>
        <v>0</v>
      </c>
      <c r="X207" s="152">
        <v>1</v>
      </c>
      <c r="Y207" s="152">
        <f t="shared" si="42"/>
        <v>0.04</v>
      </c>
      <c r="Z207" s="152">
        <v>0</v>
      </c>
      <c r="AA207" s="153">
        <f t="shared" si="43"/>
        <v>0</v>
      </c>
      <c r="AR207" s="17" t="s">
        <v>221</v>
      </c>
      <c r="AT207" s="17" t="s">
        <v>218</v>
      </c>
      <c r="AU207" s="17" t="s">
        <v>97</v>
      </c>
      <c r="AY207" s="17" t="s">
        <v>146</v>
      </c>
      <c r="BE207" s="154">
        <f t="shared" si="44"/>
        <v>0</v>
      </c>
      <c r="BF207" s="154">
        <f t="shared" si="45"/>
        <v>0</v>
      </c>
      <c r="BG207" s="154">
        <f t="shared" si="46"/>
        <v>0</v>
      </c>
      <c r="BH207" s="154">
        <f t="shared" si="47"/>
        <v>0</v>
      </c>
      <c r="BI207" s="154">
        <f t="shared" si="48"/>
        <v>0</v>
      </c>
      <c r="BJ207" s="17" t="s">
        <v>80</v>
      </c>
      <c r="BK207" s="154">
        <f t="shared" si="49"/>
        <v>0</v>
      </c>
      <c r="BL207" s="17" t="s">
        <v>152</v>
      </c>
      <c r="BM207" s="17" t="s">
        <v>410</v>
      </c>
    </row>
    <row r="208" spans="2:65" s="1" customFormat="1" ht="31.5" customHeight="1">
      <c r="B208" s="119"/>
      <c r="C208" s="147" t="s">
        <v>411</v>
      </c>
      <c r="D208" s="147" t="s">
        <v>148</v>
      </c>
      <c r="E208" s="148" t="s">
        <v>412</v>
      </c>
      <c r="F208" s="220" t="s">
        <v>413</v>
      </c>
      <c r="G208" s="220"/>
      <c r="H208" s="220"/>
      <c r="I208" s="220"/>
      <c r="J208" s="149" t="s">
        <v>156</v>
      </c>
      <c r="K208" s="150">
        <v>8.0000000000000002E-3</v>
      </c>
      <c r="L208" s="221"/>
      <c r="M208" s="221"/>
      <c r="N208" s="221">
        <f t="shared" si="40"/>
        <v>0</v>
      </c>
      <c r="O208" s="221"/>
      <c r="P208" s="221"/>
      <c r="Q208" s="221"/>
      <c r="R208" s="121"/>
      <c r="T208" s="151" t="s">
        <v>5</v>
      </c>
      <c r="U208" s="40" t="s">
        <v>38</v>
      </c>
      <c r="V208" s="152">
        <v>3.0059999999999998</v>
      </c>
      <c r="W208" s="152">
        <f t="shared" si="41"/>
        <v>2.4048E-2</v>
      </c>
      <c r="X208" s="152">
        <v>0</v>
      </c>
      <c r="Y208" s="152">
        <f t="shared" si="42"/>
        <v>0</v>
      </c>
      <c r="Z208" s="152">
        <v>0</v>
      </c>
      <c r="AA208" s="153">
        <f t="shared" si="43"/>
        <v>0</v>
      </c>
      <c r="AR208" s="17" t="s">
        <v>163</v>
      </c>
      <c r="AT208" s="17" t="s">
        <v>148</v>
      </c>
      <c r="AU208" s="17" t="s">
        <v>97</v>
      </c>
      <c r="AY208" s="17" t="s">
        <v>146</v>
      </c>
      <c r="BE208" s="154">
        <f t="shared" si="44"/>
        <v>0</v>
      </c>
      <c r="BF208" s="154">
        <f t="shared" si="45"/>
        <v>0</v>
      </c>
      <c r="BG208" s="154">
        <f t="shared" si="46"/>
        <v>0</v>
      </c>
      <c r="BH208" s="154">
        <f t="shared" si="47"/>
        <v>0</v>
      </c>
      <c r="BI208" s="154">
        <f t="shared" si="48"/>
        <v>0</v>
      </c>
      <c r="BJ208" s="17" t="s">
        <v>80</v>
      </c>
      <c r="BK208" s="154">
        <f t="shared" si="49"/>
        <v>0</v>
      </c>
      <c r="BL208" s="17" t="s">
        <v>163</v>
      </c>
      <c r="BM208" s="17" t="s">
        <v>414</v>
      </c>
    </row>
    <row r="209" spans="2:65" s="9" customFormat="1" ht="29.85" customHeight="1">
      <c r="B209" s="136"/>
      <c r="C209" s="137"/>
      <c r="D209" s="146" t="s">
        <v>121</v>
      </c>
      <c r="E209" s="146"/>
      <c r="F209" s="146"/>
      <c r="G209" s="146"/>
      <c r="H209" s="146"/>
      <c r="I209" s="146"/>
      <c r="J209" s="146"/>
      <c r="K209" s="146"/>
      <c r="L209" s="146"/>
      <c r="M209" s="146"/>
      <c r="N209" s="224">
        <f>BK209</f>
        <v>0</v>
      </c>
      <c r="O209" s="225"/>
      <c r="P209" s="225"/>
      <c r="Q209" s="225"/>
      <c r="R209" s="139"/>
      <c r="T209" s="140"/>
      <c r="U209" s="137"/>
      <c r="V209" s="137"/>
      <c r="W209" s="141">
        <f>SUM(W210:W211)</f>
        <v>8.457279999999999</v>
      </c>
      <c r="X209" s="137"/>
      <c r="Y209" s="141">
        <f>SUM(Y210:Y211)</f>
        <v>0</v>
      </c>
      <c r="Z209" s="137"/>
      <c r="AA209" s="142">
        <f>SUM(AA210:AA211)</f>
        <v>1.7698351999999999</v>
      </c>
      <c r="AR209" s="143" t="s">
        <v>97</v>
      </c>
      <c r="AT209" s="144" t="s">
        <v>72</v>
      </c>
      <c r="AU209" s="144" t="s">
        <v>80</v>
      </c>
      <c r="AY209" s="143" t="s">
        <v>146</v>
      </c>
      <c r="BK209" s="145">
        <f>SUM(BK210:BK211)</f>
        <v>0</v>
      </c>
    </row>
    <row r="210" spans="2:65" s="1" customFormat="1" ht="31.5" customHeight="1">
      <c r="B210" s="119"/>
      <c r="C210" s="147" t="s">
        <v>415</v>
      </c>
      <c r="D210" s="147" t="s">
        <v>148</v>
      </c>
      <c r="E210" s="148" t="s">
        <v>416</v>
      </c>
      <c r="F210" s="220" t="s">
        <v>417</v>
      </c>
      <c r="G210" s="220"/>
      <c r="H210" s="220"/>
      <c r="I210" s="220"/>
      <c r="J210" s="149" t="s">
        <v>170</v>
      </c>
      <c r="K210" s="150">
        <v>13.6</v>
      </c>
      <c r="L210" s="221"/>
      <c r="M210" s="221"/>
      <c r="N210" s="221">
        <f>ROUND(L210*K210,2)</f>
        <v>0</v>
      </c>
      <c r="O210" s="221"/>
      <c r="P210" s="221"/>
      <c r="Q210" s="221"/>
      <c r="R210" s="121"/>
      <c r="T210" s="151" t="s">
        <v>5</v>
      </c>
      <c r="U210" s="40" t="s">
        <v>38</v>
      </c>
      <c r="V210" s="152">
        <v>9.8000000000000004E-2</v>
      </c>
      <c r="W210" s="152">
        <f>V210*K210</f>
        <v>1.3328</v>
      </c>
      <c r="X210" s="152">
        <v>0</v>
      </c>
      <c r="Y210" s="152">
        <f>X210*K210</f>
        <v>0</v>
      </c>
      <c r="Z210" s="152">
        <v>1.174E-2</v>
      </c>
      <c r="AA210" s="153">
        <f>Z210*K210</f>
        <v>0.159664</v>
      </c>
      <c r="AR210" s="17" t="s">
        <v>163</v>
      </c>
      <c r="AT210" s="17" t="s">
        <v>148</v>
      </c>
      <c r="AU210" s="17" t="s">
        <v>97</v>
      </c>
      <c r="AY210" s="17" t="s">
        <v>146</v>
      </c>
      <c r="BE210" s="154">
        <f>IF(U210="základní",N210,0)</f>
        <v>0</v>
      </c>
      <c r="BF210" s="154">
        <f>IF(U210="snížená",N210,0)</f>
        <v>0</v>
      </c>
      <c r="BG210" s="154">
        <f>IF(U210="zákl. přenesená",N210,0)</f>
        <v>0</v>
      </c>
      <c r="BH210" s="154">
        <f>IF(U210="sníž. přenesená",N210,0)</f>
        <v>0</v>
      </c>
      <c r="BI210" s="154">
        <f>IF(U210="nulová",N210,0)</f>
        <v>0</v>
      </c>
      <c r="BJ210" s="17" t="s">
        <v>80</v>
      </c>
      <c r="BK210" s="154">
        <f>ROUND(L210*K210,2)</f>
        <v>0</v>
      </c>
      <c r="BL210" s="17" t="s">
        <v>163</v>
      </c>
      <c r="BM210" s="17" t="s">
        <v>418</v>
      </c>
    </row>
    <row r="211" spans="2:65" s="1" customFormat="1" ht="31.5" customHeight="1">
      <c r="B211" s="119"/>
      <c r="C211" s="147" t="s">
        <v>152</v>
      </c>
      <c r="D211" s="147" t="s">
        <v>148</v>
      </c>
      <c r="E211" s="148" t="s">
        <v>419</v>
      </c>
      <c r="F211" s="220" t="s">
        <v>420</v>
      </c>
      <c r="G211" s="220"/>
      <c r="H211" s="220"/>
      <c r="I211" s="220"/>
      <c r="J211" s="149" t="s">
        <v>161</v>
      </c>
      <c r="K211" s="150">
        <v>19.36</v>
      </c>
      <c r="L211" s="221"/>
      <c r="M211" s="221"/>
      <c r="N211" s="221">
        <f>ROUND(L211*K211,2)</f>
        <v>0</v>
      </c>
      <c r="O211" s="221"/>
      <c r="P211" s="221"/>
      <c r="Q211" s="221"/>
      <c r="R211" s="121"/>
      <c r="T211" s="151" t="s">
        <v>5</v>
      </c>
      <c r="U211" s="40" t="s">
        <v>38</v>
      </c>
      <c r="V211" s="152">
        <v>0.36799999999999999</v>
      </c>
      <c r="W211" s="152">
        <f>V211*K211</f>
        <v>7.1244799999999993</v>
      </c>
      <c r="X211" s="152">
        <v>0</v>
      </c>
      <c r="Y211" s="152">
        <f>X211*K211</f>
        <v>0</v>
      </c>
      <c r="Z211" s="152">
        <v>8.3169999999999994E-2</v>
      </c>
      <c r="AA211" s="153">
        <f>Z211*K211</f>
        <v>1.6101711999999999</v>
      </c>
      <c r="AR211" s="17" t="s">
        <v>163</v>
      </c>
      <c r="AT211" s="17" t="s">
        <v>148</v>
      </c>
      <c r="AU211" s="17" t="s">
        <v>97</v>
      </c>
      <c r="AY211" s="17" t="s">
        <v>146</v>
      </c>
      <c r="BE211" s="154">
        <f>IF(U211="základní",N211,0)</f>
        <v>0</v>
      </c>
      <c r="BF211" s="154">
        <f>IF(U211="snížená",N211,0)</f>
        <v>0</v>
      </c>
      <c r="BG211" s="154">
        <f>IF(U211="zákl. přenesená",N211,0)</f>
        <v>0</v>
      </c>
      <c r="BH211" s="154">
        <f>IF(U211="sníž. přenesená",N211,0)</f>
        <v>0</v>
      </c>
      <c r="BI211" s="154">
        <f>IF(U211="nulová",N211,0)</f>
        <v>0</v>
      </c>
      <c r="BJ211" s="17" t="s">
        <v>80</v>
      </c>
      <c r="BK211" s="154">
        <f>ROUND(L211*K211,2)</f>
        <v>0</v>
      </c>
      <c r="BL211" s="17" t="s">
        <v>163</v>
      </c>
      <c r="BM211" s="17" t="s">
        <v>421</v>
      </c>
    </row>
    <row r="212" spans="2:65" s="9" customFormat="1" ht="29.85" customHeight="1">
      <c r="B212" s="136"/>
      <c r="C212" s="137"/>
      <c r="D212" s="146" t="s">
        <v>122</v>
      </c>
      <c r="E212" s="146"/>
      <c r="F212" s="146"/>
      <c r="G212" s="146"/>
      <c r="H212" s="146"/>
      <c r="I212" s="146"/>
      <c r="J212" s="146"/>
      <c r="K212" s="146"/>
      <c r="L212" s="146"/>
      <c r="M212" s="146"/>
      <c r="N212" s="224">
        <f>BK212</f>
        <v>0</v>
      </c>
      <c r="O212" s="225"/>
      <c r="P212" s="225"/>
      <c r="Q212" s="225"/>
      <c r="R212" s="139"/>
      <c r="T212" s="140"/>
      <c r="U212" s="137"/>
      <c r="V212" s="137"/>
      <c r="W212" s="141">
        <f>SUM(W213:W214)</f>
        <v>8.6329999999999991</v>
      </c>
      <c r="X212" s="137"/>
      <c r="Y212" s="141">
        <f>SUM(Y213:Y214)</f>
        <v>0</v>
      </c>
      <c r="Z212" s="137"/>
      <c r="AA212" s="142">
        <f>SUM(AA213:AA214)</f>
        <v>0.68729999999999991</v>
      </c>
      <c r="AR212" s="143" t="s">
        <v>97</v>
      </c>
      <c r="AT212" s="144" t="s">
        <v>72</v>
      </c>
      <c r="AU212" s="144" t="s">
        <v>80</v>
      </c>
      <c r="AY212" s="143" t="s">
        <v>146</v>
      </c>
      <c r="BK212" s="145">
        <f>SUM(BK213:BK214)</f>
        <v>0</v>
      </c>
    </row>
    <row r="213" spans="2:65" s="1" customFormat="1" ht="31.5" customHeight="1">
      <c r="B213" s="119"/>
      <c r="C213" s="147" t="s">
        <v>80</v>
      </c>
      <c r="D213" s="147" t="s">
        <v>148</v>
      </c>
      <c r="E213" s="148" t="s">
        <v>422</v>
      </c>
      <c r="F213" s="220" t="s">
        <v>423</v>
      </c>
      <c r="G213" s="220"/>
      <c r="H213" s="220"/>
      <c r="I213" s="220"/>
      <c r="J213" s="149" t="s">
        <v>170</v>
      </c>
      <c r="K213" s="150">
        <v>27.3</v>
      </c>
      <c r="L213" s="221"/>
      <c r="M213" s="221"/>
      <c r="N213" s="221">
        <f>ROUND(L213*K213,2)</f>
        <v>0</v>
      </c>
      <c r="O213" s="221"/>
      <c r="P213" s="221"/>
      <c r="Q213" s="221"/>
      <c r="R213" s="121"/>
      <c r="T213" s="151" t="s">
        <v>5</v>
      </c>
      <c r="U213" s="40" t="s">
        <v>38</v>
      </c>
      <c r="V213" s="152">
        <v>0.01</v>
      </c>
      <c r="W213" s="152">
        <f>V213*K213</f>
        <v>0.27300000000000002</v>
      </c>
      <c r="X213" s="152">
        <v>0</v>
      </c>
      <c r="Y213" s="152">
        <f>X213*K213</f>
        <v>0</v>
      </c>
      <c r="Z213" s="152">
        <v>1E-3</v>
      </c>
      <c r="AA213" s="153">
        <f>Z213*K213</f>
        <v>2.7300000000000001E-2</v>
      </c>
      <c r="AR213" s="17" t="s">
        <v>163</v>
      </c>
      <c r="AT213" s="17" t="s">
        <v>148</v>
      </c>
      <c r="AU213" s="17" t="s">
        <v>97</v>
      </c>
      <c r="AY213" s="17" t="s">
        <v>146</v>
      </c>
      <c r="BE213" s="154">
        <f>IF(U213="základní",N213,0)</f>
        <v>0</v>
      </c>
      <c r="BF213" s="154">
        <f>IF(U213="snížená",N213,0)</f>
        <v>0</v>
      </c>
      <c r="BG213" s="154">
        <f>IF(U213="zákl. přenesená",N213,0)</f>
        <v>0</v>
      </c>
      <c r="BH213" s="154">
        <f>IF(U213="sníž. přenesená",N213,0)</f>
        <v>0</v>
      </c>
      <c r="BI213" s="154">
        <f>IF(U213="nulová",N213,0)</f>
        <v>0</v>
      </c>
      <c r="BJ213" s="17" t="s">
        <v>80</v>
      </c>
      <c r="BK213" s="154">
        <f>ROUND(L213*K213,2)</f>
        <v>0</v>
      </c>
      <c r="BL213" s="17" t="s">
        <v>163</v>
      </c>
      <c r="BM213" s="17" t="s">
        <v>424</v>
      </c>
    </row>
    <row r="214" spans="2:65" s="1" customFormat="1" ht="22.5" customHeight="1">
      <c r="B214" s="119"/>
      <c r="C214" s="147" t="s">
        <v>97</v>
      </c>
      <c r="D214" s="147" t="s">
        <v>148</v>
      </c>
      <c r="E214" s="148" t="s">
        <v>425</v>
      </c>
      <c r="F214" s="220" t="s">
        <v>426</v>
      </c>
      <c r="G214" s="220"/>
      <c r="H214" s="220"/>
      <c r="I214" s="220"/>
      <c r="J214" s="149" t="s">
        <v>161</v>
      </c>
      <c r="K214" s="150">
        <v>44</v>
      </c>
      <c r="L214" s="221"/>
      <c r="M214" s="221"/>
      <c r="N214" s="221">
        <f>ROUND(L214*K214,2)</f>
        <v>0</v>
      </c>
      <c r="O214" s="221"/>
      <c r="P214" s="221"/>
      <c r="Q214" s="221"/>
      <c r="R214" s="121"/>
      <c r="T214" s="151" t="s">
        <v>5</v>
      </c>
      <c r="U214" s="40" t="s">
        <v>38</v>
      </c>
      <c r="V214" s="152">
        <v>0.19</v>
      </c>
      <c r="W214" s="152">
        <f>V214*K214</f>
        <v>8.36</v>
      </c>
      <c r="X214" s="152">
        <v>0</v>
      </c>
      <c r="Y214" s="152">
        <f>X214*K214</f>
        <v>0</v>
      </c>
      <c r="Z214" s="152">
        <v>1.4999999999999999E-2</v>
      </c>
      <c r="AA214" s="153">
        <f>Z214*K214</f>
        <v>0.65999999999999992</v>
      </c>
      <c r="AR214" s="17" t="s">
        <v>163</v>
      </c>
      <c r="AT214" s="17" t="s">
        <v>148</v>
      </c>
      <c r="AU214" s="17" t="s">
        <v>97</v>
      </c>
      <c r="AY214" s="17" t="s">
        <v>146</v>
      </c>
      <c r="BE214" s="154">
        <f>IF(U214="základní",N214,0)</f>
        <v>0</v>
      </c>
      <c r="BF214" s="154">
        <f>IF(U214="snížená",N214,0)</f>
        <v>0</v>
      </c>
      <c r="BG214" s="154">
        <f>IF(U214="zákl. přenesená",N214,0)</f>
        <v>0</v>
      </c>
      <c r="BH214" s="154">
        <f>IF(U214="sníž. přenesená",N214,0)</f>
        <v>0</v>
      </c>
      <c r="BI214" s="154">
        <f>IF(U214="nulová",N214,0)</f>
        <v>0</v>
      </c>
      <c r="BJ214" s="17" t="s">
        <v>80</v>
      </c>
      <c r="BK214" s="154">
        <f>ROUND(L214*K214,2)</f>
        <v>0</v>
      </c>
      <c r="BL214" s="17" t="s">
        <v>163</v>
      </c>
      <c r="BM214" s="17" t="s">
        <v>427</v>
      </c>
    </row>
    <row r="215" spans="2:65" s="9" customFormat="1" ht="29.85" customHeight="1">
      <c r="B215" s="136"/>
      <c r="C215" s="137"/>
      <c r="D215" s="146" t="s">
        <v>123</v>
      </c>
      <c r="E215" s="146"/>
      <c r="F215" s="146"/>
      <c r="G215" s="146"/>
      <c r="H215" s="146"/>
      <c r="I215" s="146"/>
      <c r="J215" s="146"/>
      <c r="K215" s="146"/>
      <c r="L215" s="146"/>
      <c r="M215" s="146"/>
      <c r="N215" s="224">
        <f>BK215</f>
        <v>0</v>
      </c>
      <c r="O215" s="225"/>
      <c r="P215" s="225"/>
      <c r="Q215" s="225"/>
      <c r="R215" s="139"/>
      <c r="T215" s="140"/>
      <c r="U215" s="137"/>
      <c r="V215" s="137"/>
      <c r="W215" s="141">
        <f>SUM(W216:W224)</f>
        <v>71.650472999999991</v>
      </c>
      <c r="X215" s="137"/>
      <c r="Y215" s="141">
        <f>SUM(Y216:Y224)</f>
        <v>0.70784599999999986</v>
      </c>
      <c r="Z215" s="137"/>
      <c r="AA215" s="142">
        <f>SUM(AA216:AA224)</f>
        <v>0</v>
      </c>
      <c r="AR215" s="143" t="s">
        <v>97</v>
      </c>
      <c r="AT215" s="144" t="s">
        <v>72</v>
      </c>
      <c r="AU215" s="144" t="s">
        <v>80</v>
      </c>
      <c r="AY215" s="143" t="s">
        <v>146</v>
      </c>
      <c r="BK215" s="145">
        <f>SUM(BK216:BK224)</f>
        <v>0</v>
      </c>
    </row>
    <row r="216" spans="2:65" s="1" customFormat="1" ht="22.5" customHeight="1">
      <c r="B216" s="119"/>
      <c r="C216" s="147" t="s">
        <v>428</v>
      </c>
      <c r="D216" s="147" t="s">
        <v>148</v>
      </c>
      <c r="E216" s="148" t="s">
        <v>429</v>
      </c>
      <c r="F216" s="220" t="s">
        <v>430</v>
      </c>
      <c r="G216" s="220"/>
      <c r="H216" s="220"/>
      <c r="I216" s="220"/>
      <c r="J216" s="149" t="s">
        <v>161</v>
      </c>
      <c r="K216" s="150">
        <v>126.6</v>
      </c>
      <c r="L216" s="221"/>
      <c r="M216" s="221"/>
      <c r="N216" s="221">
        <f t="shared" ref="N216:N224" si="50">ROUND(L216*K216,2)</f>
        <v>0</v>
      </c>
      <c r="O216" s="221"/>
      <c r="P216" s="221"/>
      <c r="Q216" s="221"/>
      <c r="R216" s="121"/>
      <c r="T216" s="151" t="s">
        <v>5</v>
      </c>
      <c r="U216" s="40" t="s">
        <v>38</v>
      </c>
      <c r="V216" s="152">
        <v>2.4E-2</v>
      </c>
      <c r="W216" s="152">
        <f t="shared" ref="W216:W224" si="51">V216*K216</f>
        <v>3.0383999999999998</v>
      </c>
      <c r="X216" s="152">
        <v>0</v>
      </c>
      <c r="Y216" s="152">
        <f t="shared" ref="Y216:Y224" si="52">X216*K216</f>
        <v>0</v>
      </c>
      <c r="Z216" s="152">
        <v>0</v>
      </c>
      <c r="AA216" s="153">
        <f t="shared" ref="AA216:AA224" si="53">Z216*K216</f>
        <v>0</v>
      </c>
      <c r="AR216" s="17" t="s">
        <v>163</v>
      </c>
      <c r="AT216" s="17" t="s">
        <v>148</v>
      </c>
      <c r="AU216" s="17" t="s">
        <v>97</v>
      </c>
      <c r="AY216" s="17" t="s">
        <v>146</v>
      </c>
      <c r="BE216" s="154">
        <f t="shared" ref="BE216:BE224" si="54">IF(U216="základní",N216,0)</f>
        <v>0</v>
      </c>
      <c r="BF216" s="154">
        <f t="shared" ref="BF216:BF224" si="55">IF(U216="snížená",N216,0)</f>
        <v>0</v>
      </c>
      <c r="BG216" s="154">
        <f t="shared" ref="BG216:BG224" si="56">IF(U216="zákl. přenesená",N216,0)</f>
        <v>0</v>
      </c>
      <c r="BH216" s="154">
        <f t="shared" ref="BH216:BH224" si="57">IF(U216="sníž. přenesená",N216,0)</f>
        <v>0</v>
      </c>
      <c r="BI216" s="154">
        <f t="shared" ref="BI216:BI224" si="58">IF(U216="nulová",N216,0)</f>
        <v>0</v>
      </c>
      <c r="BJ216" s="17" t="s">
        <v>80</v>
      </c>
      <c r="BK216" s="154">
        <f t="shared" ref="BK216:BK224" si="59">ROUND(L216*K216,2)</f>
        <v>0</v>
      </c>
      <c r="BL216" s="17" t="s">
        <v>163</v>
      </c>
      <c r="BM216" s="17" t="s">
        <v>431</v>
      </c>
    </row>
    <row r="217" spans="2:65" s="1" customFormat="1" ht="31.5" customHeight="1">
      <c r="B217" s="119"/>
      <c r="C217" s="147" t="s">
        <v>310</v>
      </c>
      <c r="D217" s="147" t="s">
        <v>148</v>
      </c>
      <c r="E217" s="148" t="s">
        <v>432</v>
      </c>
      <c r="F217" s="220" t="s">
        <v>433</v>
      </c>
      <c r="G217" s="220"/>
      <c r="H217" s="220"/>
      <c r="I217" s="220"/>
      <c r="J217" s="149" t="s">
        <v>161</v>
      </c>
      <c r="K217" s="150">
        <v>63.3</v>
      </c>
      <c r="L217" s="221"/>
      <c r="M217" s="221"/>
      <c r="N217" s="221">
        <f t="shared" si="50"/>
        <v>0</v>
      </c>
      <c r="O217" s="221"/>
      <c r="P217" s="221"/>
      <c r="Q217" s="221"/>
      <c r="R217" s="121"/>
      <c r="T217" s="151" t="s">
        <v>5</v>
      </c>
      <c r="U217" s="40" t="s">
        <v>38</v>
      </c>
      <c r="V217" s="152">
        <v>0.245</v>
      </c>
      <c r="W217" s="152">
        <f t="shared" si="51"/>
        <v>15.5085</v>
      </c>
      <c r="X217" s="152">
        <v>7.4999999999999997E-3</v>
      </c>
      <c r="Y217" s="152">
        <f t="shared" si="52"/>
        <v>0.47474999999999995</v>
      </c>
      <c r="Z217" s="152">
        <v>0</v>
      </c>
      <c r="AA217" s="153">
        <f t="shared" si="53"/>
        <v>0</v>
      </c>
      <c r="AR217" s="17" t="s">
        <v>163</v>
      </c>
      <c r="AT217" s="17" t="s">
        <v>148</v>
      </c>
      <c r="AU217" s="17" t="s">
        <v>97</v>
      </c>
      <c r="AY217" s="17" t="s">
        <v>146</v>
      </c>
      <c r="BE217" s="154">
        <f t="shared" si="54"/>
        <v>0</v>
      </c>
      <c r="BF217" s="154">
        <f t="shared" si="55"/>
        <v>0</v>
      </c>
      <c r="BG217" s="154">
        <f t="shared" si="56"/>
        <v>0</v>
      </c>
      <c r="BH217" s="154">
        <f t="shared" si="57"/>
        <v>0</v>
      </c>
      <c r="BI217" s="154">
        <f t="shared" si="58"/>
        <v>0</v>
      </c>
      <c r="BJ217" s="17" t="s">
        <v>80</v>
      </c>
      <c r="BK217" s="154">
        <f t="shared" si="59"/>
        <v>0</v>
      </c>
      <c r="BL217" s="17" t="s">
        <v>163</v>
      </c>
      <c r="BM217" s="17" t="s">
        <v>434</v>
      </c>
    </row>
    <row r="218" spans="2:65" s="1" customFormat="1" ht="31.5" customHeight="1">
      <c r="B218" s="119"/>
      <c r="C218" s="147" t="s">
        <v>435</v>
      </c>
      <c r="D218" s="147" t="s">
        <v>148</v>
      </c>
      <c r="E218" s="148" t="s">
        <v>436</v>
      </c>
      <c r="F218" s="220" t="s">
        <v>437</v>
      </c>
      <c r="G218" s="220"/>
      <c r="H218" s="220"/>
      <c r="I218" s="220"/>
      <c r="J218" s="149" t="s">
        <v>161</v>
      </c>
      <c r="K218" s="150">
        <v>63.3</v>
      </c>
      <c r="L218" s="221"/>
      <c r="M218" s="221"/>
      <c r="N218" s="221">
        <f t="shared" si="50"/>
        <v>0</v>
      </c>
      <c r="O218" s="221"/>
      <c r="P218" s="221"/>
      <c r="Q218" s="221"/>
      <c r="R218" s="121"/>
      <c r="T218" s="151" t="s">
        <v>5</v>
      </c>
      <c r="U218" s="40" t="s">
        <v>38</v>
      </c>
      <c r="V218" s="152">
        <v>0.379</v>
      </c>
      <c r="W218" s="152">
        <f t="shared" si="51"/>
        <v>23.9907</v>
      </c>
      <c r="X218" s="152">
        <v>4.0000000000000002E-4</v>
      </c>
      <c r="Y218" s="152">
        <f t="shared" si="52"/>
        <v>2.5319999999999999E-2</v>
      </c>
      <c r="Z218" s="152">
        <v>0</v>
      </c>
      <c r="AA218" s="153">
        <f t="shared" si="53"/>
        <v>0</v>
      </c>
      <c r="AR218" s="17" t="s">
        <v>152</v>
      </c>
      <c r="AT218" s="17" t="s">
        <v>148</v>
      </c>
      <c r="AU218" s="17" t="s">
        <v>97</v>
      </c>
      <c r="AY218" s="17" t="s">
        <v>146</v>
      </c>
      <c r="BE218" s="154">
        <f t="shared" si="54"/>
        <v>0</v>
      </c>
      <c r="BF218" s="154">
        <f t="shared" si="55"/>
        <v>0</v>
      </c>
      <c r="BG218" s="154">
        <f t="shared" si="56"/>
        <v>0</v>
      </c>
      <c r="BH218" s="154">
        <f t="shared" si="57"/>
        <v>0</v>
      </c>
      <c r="BI218" s="154">
        <f t="shared" si="58"/>
        <v>0</v>
      </c>
      <c r="BJ218" s="17" t="s">
        <v>80</v>
      </c>
      <c r="BK218" s="154">
        <f t="shared" si="59"/>
        <v>0</v>
      </c>
      <c r="BL218" s="17" t="s">
        <v>152</v>
      </c>
      <c r="BM218" s="17" t="s">
        <v>438</v>
      </c>
    </row>
    <row r="219" spans="2:65" s="1" customFormat="1" ht="44.25" customHeight="1">
      <c r="B219" s="119"/>
      <c r="C219" s="155" t="s">
        <v>439</v>
      </c>
      <c r="D219" s="155" t="s">
        <v>218</v>
      </c>
      <c r="E219" s="156" t="s">
        <v>440</v>
      </c>
      <c r="F219" s="222" t="s">
        <v>441</v>
      </c>
      <c r="G219" s="222"/>
      <c r="H219" s="222"/>
      <c r="I219" s="222"/>
      <c r="J219" s="157" t="s">
        <v>161</v>
      </c>
      <c r="K219" s="158">
        <v>69.63</v>
      </c>
      <c r="L219" s="223"/>
      <c r="M219" s="223"/>
      <c r="N219" s="223">
        <f t="shared" si="50"/>
        <v>0</v>
      </c>
      <c r="O219" s="221"/>
      <c r="P219" s="221"/>
      <c r="Q219" s="221"/>
      <c r="R219" s="121"/>
      <c r="T219" s="151" t="s">
        <v>5</v>
      </c>
      <c r="U219" s="40" t="s">
        <v>38</v>
      </c>
      <c r="V219" s="152">
        <v>0</v>
      </c>
      <c r="W219" s="152">
        <f t="shared" si="51"/>
        <v>0</v>
      </c>
      <c r="X219" s="152">
        <v>2.8999999999999998E-3</v>
      </c>
      <c r="Y219" s="152">
        <f t="shared" si="52"/>
        <v>0.20192699999999997</v>
      </c>
      <c r="Z219" s="152">
        <v>0</v>
      </c>
      <c r="AA219" s="153">
        <f t="shared" si="53"/>
        <v>0</v>
      </c>
      <c r="AR219" s="17" t="s">
        <v>221</v>
      </c>
      <c r="AT219" s="17" t="s">
        <v>218</v>
      </c>
      <c r="AU219" s="17" t="s">
        <v>97</v>
      </c>
      <c r="AY219" s="17" t="s">
        <v>146</v>
      </c>
      <c r="BE219" s="154">
        <f t="shared" si="54"/>
        <v>0</v>
      </c>
      <c r="BF219" s="154">
        <f t="shared" si="55"/>
        <v>0</v>
      </c>
      <c r="BG219" s="154">
        <f t="shared" si="56"/>
        <v>0</v>
      </c>
      <c r="BH219" s="154">
        <f t="shared" si="57"/>
        <v>0</v>
      </c>
      <c r="BI219" s="154">
        <f t="shared" si="58"/>
        <v>0</v>
      </c>
      <c r="BJ219" s="17" t="s">
        <v>80</v>
      </c>
      <c r="BK219" s="154">
        <f t="shared" si="59"/>
        <v>0</v>
      </c>
      <c r="BL219" s="17" t="s">
        <v>152</v>
      </c>
      <c r="BM219" s="17" t="s">
        <v>442</v>
      </c>
    </row>
    <row r="220" spans="2:65" s="1" customFormat="1" ht="31.5" customHeight="1">
      <c r="B220" s="119"/>
      <c r="C220" s="147" t="s">
        <v>443</v>
      </c>
      <c r="D220" s="147" t="s">
        <v>148</v>
      </c>
      <c r="E220" s="148" t="s">
        <v>444</v>
      </c>
      <c r="F220" s="220" t="s">
        <v>445</v>
      </c>
      <c r="G220" s="220"/>
      <c r="H220" s="220"/>
      <c r="I220" s="220"/>
      <c r="J220" s="149" t="s">
        <v>170</v>
      </c>
      <c r="K220" s="150">
        <v>106.883</v>
      </c>
      <c r="L220" s="221"/>
      <c r="M220" s="221"/>
      <c r="N220" s="221">
        <f t="shared" si="50"/>
        <v>0</v>
      </c>
      <c r="O220" s="221"/>
      <c r="P220" s="221"/>
      <c r="Q220" s="221"/>
      <c r="R220" s="121"/>
      <c r="T220" s="151" t="s">
        <v>5</v>
      </c>
      <c r="U220" s="40" t="s">
        <v>38</v>
      </c>
      <c r="V220" s="152">
        <v>0.11700000000000001</v>
      </c>
      <c r="W220" s="152">
        <f t="shared" si="51"/>
        <v>12.505311000000001</v>
      </c>
      <c r="X220" s="152">
        <v>0</v>
      </c>
      <c r="Y220" s="152">
        <f t="shared" si="52"/>
        <v>0</v>
      </c>
      <c r="Z220" s="152">
        <v>0</v>
      </c>
      <c r="AA220" s="153">
        <f t="shared" si="53"/>
        <v>0</v>
      </c>
      <c r="AR220" s="17" t="s">
        <v>163</v>
      </c>
      <c r="AT220" s="17" t="s">
        <v>148</v>
      </c>
      <c r="AU220" s="17" t="s">
        <v>97</v>
      </c>
      <c r="AY220" s="17" t="s">
        <v>146</v>
      </c>
      <c r="BE220" s="154">
        <f t="shared" si="54"/>
        <v>0</v>
      </c>
      <c r="BF220" s="154">
        <f t="shared" si="55"/>
        <v>0</v>
      </c>
      <c r="BG220" s="154">
        <f t="shared" si="56"/>
        <v>0</v>
      </c>
      <c r="BH220" s="154">
        <f t="shared" si="57"/>
        <v>0</v>
      </c>
      <c r="BI220" s="154">
        <f t="shared" si="58"/>
        <v>0</v>
      </c>
      <c r="BJ220" s="17" t="s">
        <v>80</v>
      </c>
      <c r="BK220" s="154">
        <f t="shared" si="59"/>
        <v>0</v>
      </c>
      <c r="BL220" s="17" t="s">
        <v>163</v>
      </c>
      <c r="BM220" s="17" t="s">
        <v>446</v>
      </c>
    </row>
    <row r="221" spans="2:65" s="1" customFormat="1" ht="22.5" customHeight="1">
      <c r="B221" s="119"/>
      <c r="C221" s="147" t="s">
        <v>447</v>
      </c>
      <c r="D221" s="147" t="s">
        <v>148</v>
      </c>
      <c r="E221" s="148" t="s">
        <v>448</v>
      </c>
      <c r="F221" s="220" t="s">
        <v>449</v>
      </c>
      <c r="G221" s="220"/>
      <c r="H221" s="220"/>
      <c r="I221" s="220"/>
      <c r="J221" s="149" t="s">
        <v>170</v>
      </c>
      <c r="K221" s="150">
        <v>31.65</v>
      </c>
      <c r="L221" s="221"/>
      <c r="M221" s="221"/>
      <c r="N221" s="221">
        <f t="shared" si="50"/>
        <v>0</v>
      </c>
      <c r="O221" s="221"/>
      <c r="P221" s="221"/>
      <c r="Q221" s="221"/>
      <c r="R221" s="121"/>
      <c r="T221" s="151" t="s">
        <v>5</v>
      </c>
      <c r="U221" s="40" t="s">
        <v>38</v>
      </c>
      <c r="V221" s="152">
        <v>0.25</v>
      </c>
      <c r="W221" s="152">
        <f t="shared" si="51"/>
        <v>7.9124999999999996</v>
      </c>
      <c r="X221" s="152">
        <v>2.0000000000000002E-5</v>
      </c>
      <c r="Y221" s="152">
        <f t="shared" si="52"/>
        <v>6.3299999999999999E-4</v>
      </c>
      <c r="Z221" s="152">
        <v>0</v>
      </c>
      <c r="AA221" s="153">
        <f t="shared" si="53"/>
        <v>0</v>
      </c>
      <c r="AR221" s="17" t="s">
        <v>163</v>
      </c>
      <c r="AT221" s="17" t="s">
        <v>148</v>
      </c>
      <c r="AU221" s="17" t="s">
        <v>97</v>
      </c>
      <c r="AY221" s="17" t="s">
        <v>146</v>
      </c>
      <c r="BE221" s="154">
        <f t="shared" si="54"/>
        <v>0</v>
      </c>
      <c r="BF221" s="154">
        <f t="shared" si="55"/>
        <v>0</v>
      </c>
      <c r="BG221" s="154">
        <f t="shared" si="56"/>
        <v>0</v>
      </c>
      <c r="BH221" s="154">
        <f t="shared" si="57"/>
        <v>0</v>
      </c>
      <c r="BI221" s="154">
        <f t="shared" si="58"/>
        <v>0</v>
      </c>
      <c r="BJ221" s="17" t="s">
        <v>80</v>
      </c>
      <c r="BK221" s="154">
        <f t="shared" si="59"/>
        <v>0</v>
      </c>
      <c r="BL221" s="17" t="s">
        <v>163</v>
      </c>
      <c r="BM221" s="17" t="s">
        <v>450</v>
      </c>
    </row>
    <row r="222" spans="2:65" s="1" customFormat="1" ht="31.5" customHeight="1">
      <c r="B222" s="119"/>
      <c r="C222" s="155" t="s">
        <v>451</v>
      </c>
      <c r="D222" s="155" t="s">
        <v>218</v>
      </c>
      <c r="E222" s="156" t="s">
        <v>452</v>
      </c>
      <c r="F222" s="222" t="s">
        <v>453</v>
      </c>
      <c r="G222" s="222"/>
      <c r="H222" s="222"/>
      <c r="I222" s="222"/>
      <c r="J222" s="157" t="s">
        <v>151</v>
      </c>
      <c r="K222" s="158">
        <v>13</v>
      </c>
      <c r="L222" s="223"/>
      <c r="M222" s="223"/>
      <c r="N222" s="223">
        <f t="shared" si="50"/>
        <v>0</v>
      </c>
      <c r="O222" s="221"/>
      <c r="P222" s="221"/>
      <c r="Q222" s="221"/>
      <c r="R222" s="121"/>
      <c r="T222" s="151" t="s">
        <v>5</v>
      </c>
      <c r="U222" s="40" t="s">
        <v>38</v>
      </c>
      <c r="V222" s="152">
        <v>0</v>
      </c>
      <c r="W222" s="152">
        <f t="shared" si="51"/>
        <v>0</v>
      </c>
      <c r="X222" s="152">
        <v>1.4999999999999999E-4</v>
      </c>
      <c r="Y222" s="152">
        <f t="shared" si="52"/>
        <v>1.9499999999999999E-3</v>
      </c>
      <c r="Z222" s="152">
        <v>0</v>
      </c>
      <c r="AA222" s="153">
        <f t="shared" si="53"/>
        <v>0</v>
      </c>
      <c r="AR222" s="17" t="s">
        <v>310</v>
      </c>
      <c r="AT222" s="17" t="s">
        <v>218</v>
      </c>
      <c r="AU222" s="17" t="s">
        <v>97</v>
      </c>
      <c r="AY222" s="17" t="s">
        <v>146</v>
      </c>
      <c r="BE222" s="154">
        <f t="shared" si="54"/>
        <v>0</v>
      </c>
      <c r="BF222" s="154">
        <f t="shared" si="55"/>
        <v>0</v>
      </c>
      <c r="BG222" s="154">
        <f t="shared" si="56"/>
        <v>0</v>
      </c>
      <c r="BH222" s="154">
        <f t="shared" si="57"/>
        <v>0</v>
      </c>
      <c r="BI222" s="154">
        <f t="shared" si="58"/>
        <v>0</v>
      </c>
      <c r="BJ222" s="17" t="s">
        <v>80</v>
      </c>
      <c r="BK222" s="154">
        <f t="shared" si="59"/>
        <v>0</v>
      </c>
      <c r="BL222" s="17" t="s">
        <v>163</v>
      </c>
      <c r="BM222" s="17" t="s">
        <v>454</v>
      </c>
    </row>
    <row r="223" spans="2:65" s="1" customFormat="1" ht="44.25" customHeight="1">
      <c r="B223" s="119"/>
      <c r="C223" s="147" t="s">
        <v>455</v>
      </c>
      <c r="D223" s="147" t="s">
        <v>148</v>
      </c>
      <c r="E223" s="148" t="s">
        <v>456</v>
      </c>
      <c r="F223" s="220" t="s">
        <v>457</v>
      </c>
      <c r="G223" s="220"/>
      <c r="H223" s="220"/>
      <c r="I223" s="220"/>
      <c r="J223" s="149" t="s">
        <v>161</v>
      </c>
      <c r="K223" s="150">
        <v>65.319999999999993</v>
      </c>
      <c r="L223" s="221"/>
      <c r="M223" s="221"/>
      <c r="N223" s="221">
        <f t="shared" si="50"/>
        <v>0</v>
      </c>
      <c r="O223" s="221"/>
      <c r="P223" s="221"/>
      <c r="Q223" s="221"/>
      <c r="R223" s="121"/>
      <c r="T223" s="151" t="s">
        <v>5</v>
      </c>
      <c r="U223" s="40" t="s">
        <v>38</v>
      </c>
      <c r="V223" s="152">
        <v>0.125</v>
      </c>
      <c r="W223" s="152">
        <f t="shared" si="51"/>
        <v>8.1649999999999991</v>
      </c>
      <c r="X223" s="152">
        <v>5.0000000000000002E-5</v>
      </c>
      <c r="Y223" s="152">
        <f t="shared" si="52"/>
        <v>3.2659999999999998E-3</v>
      </c>
      <c r="Z223" s="152">
        <v>0</v>
      </c>
      <c r="AA223" s="153">
        <f t="shared" si="53"/>
        <v>0</v>
      </c>
      <c r="AR223" s="17" t="s">
        <v>163</v>
      </c>
      <c r="AT223" s="17" t="s">
        <v>148</v>
      </c>
      <c r="AU223" s="17" t="s">
        <v>97</v>
      </c>
      <c r="AY223" s="17" t="s">
        <v>146</v>
      </c>
      <c r="BE223" s="154">
        <f t="shared" si="54"/>
        <v>0</v>
      </c>
      <c r="BF223" s="154">
        <f t="shared" si="55"/>
        <v>0</v>
      </c>
      <c r="BG223" s="154">
        <f t="shared" si="56"/>
        <v>0</v>
      </c>
      <c r="BH223" s="154">
        <f t="shared" si="57"/>
        <v>0</v>
      </c>
      <c r="BI223" s="154">
        <f t="shared" si="58"/>
        <v>0</v>
      </c>
      <c r="BJ223" s="17" t="s">
        <v>80</v>
      </c>
      <c r="BK223" s="154">
        <f t="shared" si="59"/>
        <v>0</v>
      </c>
      <c r="BL223" s="17" t="s">
        <v>163</v>
      </c>
      <c r="BM223" s="17" t="s">
        <v>458</v>
      </c>
    </row>
    <row r="224" spans="2:65" s="1" customFormat="1" ht="31.5" customHeight="1">
      <c r="B224" s="119"/>
      <c r="C224" s="147" t="s">
        <v>459</v>
      </c>
      <c r="D224" s="147" t="s">
        <v>148</v>
      </c>
      <c r="E224" s="148" t="s">
        <v>460</v>
      </c>
      <c r="F224" s="220" t="s">
        <v>461</v>
      </c>
      <c r="G224" s="220"/>
      <c r="H224" s="220"/>
      <c r="I224" s="220"/>
      <c r="J224" s="149" t="s">
        <v>156</v>
      </c>
      <c r="K224" s="150">
        <v>0.48099999999999998</v>
      </c>
      <c r="L224" s="221"/>
      <c r="M224" s="221"/>
      <c r="N224" s="221">
        <f t="shared" si="50"/>
        <v>0</v>
      </c>
      <c r="O224" s="221"/>
      <c r="P224" s="221"/>
      <c r="Q224" s="221"/>
      <c r="R224" s="121"/>
      <c r="T224" s="151" t="s">
        <v>5</v>
      </c>
      <c r="U224" s="40" t="s">
        <v>38</v>
      </c>
      <c r="V224" s="152">
        <v>1.1020000000000001</v>
      </c>
      <c r="W224" s="152">
        <f t="shared" si="51"/>
        <v>0.53006200000000003</v>
      </c>
      <c r="X224" s="152">
        <v>0</v>
      </c>
      <c r="Y224" s="152">
        <f t="shared" si="52"/>
        <v>0</v>
      </c>
      <c r="Z224" s="152">
        <v>0</v>
      </c>
      <c r="AA224" s="153">
        <f t="shared" si="53"/>
        <v>0</v>
      </c>
      <c r="AR224" s="17" t="s">
        <v>163</v>
      </c>
      <c r="AT224" s="17" t="s">
        <v>148</v>
      </c>
      <c r="AU224" s="17" t="s">
        <v>97</v>
      </c>
      <c r="AY224" s="17" t="s">
        <v>146</v>
      </c>
      <c r="BE224" s="154">
        <f t="shared" si="54"/>
        <v>0</v>
      </c>
      <c r="BF224" s="154">
        <f t="shared" si="55"/>
        <v>0</v>
      </c>
      <c r="BG224" s="154">
        <f t="shared" si="56"/>
        <v>0</v>
      </c>
      <c r="BH224" s="154">
        <f t="shared" si="57"/>
        <v>0</v>
      </c>
      <c r="BI224" s="154">
        <f t="shared" si="58"/>
        <v>0</v>
      </c>
      <c r="BJ224" s="17" t="s">
        <v>80</v>
      </c>
      <c r="BK224" s="154">
        <f t="shared" si="59"/>
        <v>0</v>
      </c>
      <c r="BL224" s="17" t="s">
        <v>163</v>
      </c>
      <c r="BM224" s="17" t="s">
        <v>462</v>
      </c>
    </row>
    <row r="225" spans="2:65" s="9" customFormat="1" ht="29.85" customHeight="1">
      <c r="B225" s="136"/>
      <c r="C225" s="137"/>
      <c r="D225" s="146" t="s">
        <v>124</v>
      </c>
      <c r="E225" s="146"/>
      <c r="F225" s="146"/>
      <c r="G225" s="146"/>
      <c r="H225" s="146"/>
      <c r="I225" s="146"/>
      <c r="J225" s="146"/>
      <c r="K225" s="146"/>
      <c r="L225" s="146"/>
      <c r="M225" s="146"/>
      <c r="N225" s="224">
        <f>BK225</f>
        <v>0</v>
      </c>
      <c r="O225" s="225"/>
      <c r="P225" s="225"/>
      <c r="Q225" s="225"/>
      <c r="R225" s="139"/>
      <c r="T225" s="140"/>
      <c r="U225" s="137"/>
      <c r="V225" s="137"/>
      <c r="W225" s="141">
        <f>SUM(W226:W232)</f>
        <v>3.4835749999999996</v>
      </c>
      <c r="X225" s="137"/>
      <c r="Y225" s="141">
        <f>SUM(Y226:Y232)</f>
        <v>5.4735000000000006E-2</v>
      </c>
      <c r="Z225" s="137"/>
      <c r="AA225" s="142">
        <f>SUM(AA226:AA232)</f>
        <v>0.18337500000000001</v>
      </c>
      <c r="AR225" s="143" t="s">
        <v>97</v>
      </c>
      <c r="AT225" s="144" t="s">
        <v>72</v>
      </c>
      <c r="AU225" s="144" t="s">
        <v>80</v>
      </c>
      <c r="AY225" s="143" t="s">
        <v>146</v>
      </c>
      <c r="BK225" s="145">
        <f>SUM(BK226:BK232)</f>
        <v>0</v>
      </c>
    </row>
    <row r="226" spans="2:65" s="1" customFormat="1" ht="44.25" customHeight="1">
      <c r="B226" s="119"/>
      <c r="C226" s="147" t="s">
        <v>463</v>
      </c>
      <c r="D226" s="147" t="s">
        <v>148</v>
      </c>
      <c r="E226" s="148" t="s">
        <v>464</v>
      </c>
      <c r="F226" s="220" t="s">
        <v>465</v>
      </c>
      <c r="G226" s="220"/>
      <c r="H226" s="220"/>
      <c r="I226" s="220"/>
      <c r="J226" s="149" t="s">
        <v>161</v>
      </c>
      <c r="K226" s="150">
        <v>2.25</v>
      </c>
      <c r="L226" s="221"/>
      <c r="M226" s="221"/>
      <c r="N226" s="221">
        <f t="shared" ref="N226:N232" si="60">ROUND(L226*K226,2)</f>
        <v>0</v>
      </c>
      <c r="O226" s="221"/>
      <c r="P226" s="221"/>
      <c r="Q226" s="221"/>
      <c r="R226" s="121"/>
      <c r="T226" s="151" t="s">
        <v>5</v>
      </c>
      <c r="U226" s="40" t="s">
        <v>38</v>
      </c>
      <c r="V226" s="152">
        <v>0.76</v>
      </c>
      <c r="W226" s="152">
        <f t="shared" ref="W226:W232" si="61">V226*K226</f>
        <v>1.71</v>
      </c>
      <c r="X226" s="152">
        <v>3.0000000000000001E-3</v>
      </c>
      <c r="Y226" s="152">
        <f t="shared" ref="Y226:Y232" si="62">X226*K226</f>
        <v>6.7499999999999999E-3</v>
      </c>
      <c r="Z226" s="152">
        <v>0</v>
      </c>
      <c r="AA226" s="153">
        <f t="shared" ref="AA226:AA232" si="63">Z226*K226</f>
        <v>0</v>
      </c>
      <c r="AR226" s="17" t="s">
        <v>163</v>
      </c>
      <c r="AT226" s="17" t="s">
        <v>148</v>
      </c>
      <c r="AU226" s="17" t="s">
        <v>97</v>
      </c>
      <c r="AY226" s="17" t="s">
        <v>146</v>
      </c>
      <c r="BE226" s="154">
        <f t="shared" ref="BE226:BE232" si="64">IF(U226="základní",N226,0)</f>
        <v>0</v>
      </c>
      <c r="BF226" s="154">
        <f t="shared" ref="BF226:BF232" si="65">IF(U226="snížená",N226,0)</f>
        <v>0</v>
      </c>
      <c r="BG226" s="154">
        <f t="shared" ref="BG226:BG232" si="66">IF(U226="zákl. přenesená",N226,0)</f>
        <v>0</v>
      </c>
      <c r="BH226" s="154">
        <f t="shared" ref="BH226:BH232" si="67">IF(U226="sníž. přenesená",N226,0)</f>
        <v>0</v>
      </c>
      <c r="BI226" s="154">
        <f t="shared" ref="BI226:BI232" si="68">IF(U226="nulová",N226,0)</f>
        <v>0</v>
      </c>
      <c r="BJ226" s="17" t="s">
        <v>80</v>
      </c>
      <c r="BK226" s="154">
        <f t="shared" ref="BK226:BK232" si="69">ROUND(L226*K226,2)</f>
        <v>0</v>
      </c>
      <c r="BL226" s="17" t="s">
        <v>163</v>
      </c>
      <c r="BM226" s="17" t="s">
        <v>466</v>
      </c>
    </row>
    <row r="227" spans="2:65" s="1" customFormat="1" ht="31.5" customHeight="1">
      <c r="B227" s="119"/>
      <c r="C227" s="155" t="s">
        <v>467</v>
      </c>
      <c r="D227" s="155" t="s">
        <v>218</v>
      </c>
      <c r="E227" s="156" t="s">
        <v>468</v>
      </c>
      <c r="F227" s="222" t="s">
        <v>469</v>
      </c>
      <c r="G227" s="222"/>
      <c r="H227" s="222"/>
      <c r="I227" s="222"/>
      <c r="J227" s="157" t="s">
        <v>161</v>
      </c>
      <c r="K227" s="158">
        <v>2.4750000000000001</v>
      </c>
      <c r="L227" s="223"/>
      <c r="M227" s="223"/>
      <c r="N227" s="223">
        <f t="shared" si="60"/>
        <v>0</v>
      </c>
      <c r="O227" s="221"/>
      <c r="P227" s="221"/>
      <c r="Q227" s="221"/>
      <c r="R227" s="121"/>
      <c r="T227" s="151" t="s">
        <v>5</v>
      </c>
      <c r="U227" s="40" t="s">
        <v>38</v>
      </c>
      <c r="V227" s="152">
        <v>0</v>
      </c>
      <c r="W227" s="152">
        <f t="shared" si="61"/>
        <v>0</v>
      </c>
      <c r="X227" s="152">
        <v>1.18E-2</v>
      </c>
      <c r="Y227" s="152">
        <f t="shared" si="62"/>
        <v>2.9205000000000002E-2</v>
      </c>
      <c r="Z227" s="152">
        <v>0</v>
      </c>
      <c r="AA227" s="153">
        <f t="shared" si="63"/>
        <v>0</v>
      </c>
      <c r="AR227" s="17" t="s">
        <v>310</v>
      </c>
      <c r="AT227" s="17" t="s">
        <v>218</v>
      </c>
      <c r="AU227" s="17" t="s">
        <v>97</v>
      </c>
      <c r="AY227" s="17" t="s">
        <v>146</v>
      </c>
      <c r="BE227" s="154">
        <f t="shared" si="64"/>
        <v>0</v>
      </c>
      <c r="BF227" s="154">
        <f t="shared" si="65"/>
        <v>0</v>
      </c>
      <c r="BG227" s="154">
        <f t="shared" si="66"/>
        <v>0</v>
      </c>
      <c r="BH227" s="154">
        <f t="shared" si="67"/>
        <v>0</v>
      </c>
      <c r="BI227" s="154">
        <f t="shared" si="68"/>
        <v>0</v>
      </c>
      <c r="BJ227" s="17" t="s">
        <v>80</v>
      </c>
      <c r="BK227" s="154">
        <f t="shared" si="69"/>
        <v>0</v>
      </c>
      <c r="BL227" s="17" t="s">
        <v>163</v>
      </c>
      <c r="BM227" s="17" t="s">
        <v>470</v>
      </c>
    </row>
    <row r="228" spans="2:65" s="1" customFormat="1" ht="31.5" customHeight="1">
      <c r="B228" s="119"/>
      <c r="C228" s="147" t="s">
        <v>471</v>
      </c>
      <c r="D228" s="147" t="s">
        <v>148</v>
      </c>
      <c r="E228" s="148" t="s">
        <v>472</v>
      </c>
      <c r="F228" s="220" t="s">
        <v>473</v>
      </c>
      <c r="G228" s="220"/>
      <c r="H228" s="220"/>
      <c r="I228" s="220"/>
      <c r="J228" s="149" t="s">
        <v>161</v>
      </c>
      <c r="K228" s="150">
        <v>2.25</v>
      </c>
      <c r="L228" s="221"/>
      <c r="M228" s="221"/>
      <c r="N228" s="221">
        <f t="shared" si="60"/>
        <v>0</v>
      </c>
      <c r="O228" s="221"/>
      <c r="P228" s="221"/>
      <c r="Q228" s="221"/>
      <c r="R228" s="121"/>
      <c r="T228" s="151" t="s">
        <v>5</v>
      </c>
      <c r="U228" s="40" t="s">
        <v>38</v>
      </c>
      <c r="V228" s="152">
        <v>0.1</v>
      </c>
      <c r="W228" s="152">
        <f t="shared" si="61"/>
        <v>0.22500000000000001</v>
      </c>
      <c r="X228" s="152">
        <v>0</v>
      </c>
      <c r="Y228" s="152">
        <f t="shared" si="62"/>
        <v>0</v>
      </c>
      <c r="Z228" s="152">
        <v>0</v>
      </c>
      <c r="AA228" s="153">
        <f t="shared" si="63"/>
        <v>0</v>
      </c>
      <c r="AR228" s="17" t="s">
        <v>163</v>
      </c>
      <c r="AT228" s="17" t="s">
        <v>148</v>
      </c>
      <c r="AU228" s="17" t="s">
        <v>97</v>
      </c>
      <c r="AY228" s="17" t="s">
        <v>146</v>
      </c>
      <c r="BE228" s="154">
        <f t="shared" si="64"/>
        <v>0</v>
      </c>
      <c r="BF228" s="154">
        <f t="shared" si="65"/>
        <v>0</v>
      </c>
      <c r="BG228" s="154">
        <f t="shared" si="66"/>
        <v>0</v>
      </c>
      <c r="BH228" s="154">
        <f t="shared" si="67"/>
        <v>0</v>
      </c>
      <c r="BI228" s="154">
        <f t="shared" si="68"/>
        <v>0</v>
      </c>
      <c r="BJ228" s="17" t="s">
        <v>80</v>
      </c>
      <c r="BK228" s="154">
        <f t="shared" si="69"/>
        <v>0</v>
      </c>
      <c r="BL228" s="17" t="s">
        <v>163</v>
      </c>
      <c r="BM228" s="17" t="s">
        <v>474</v>
      </c>
    </row>
    <row r="229" spans="2:65" s="1" customFormat="1" ht="31.5" customHeight="1">
      <c r="B229" s="119"/>
      <c r="C229" s="147" t="s">
        <v>475</v>
      </c>
      <c r="D229" s="147" t="s">
        <v>148</v>
      </c>
      <c r="E229" s="148" t="s">
        <v>476</v>
      </c>
      <c r="F229" s="220" t="s">
        <v>477</v>
      </c>
      <c r="G229" s="220"/>
      <c r="H229" s="220"/>
      <c r="I229" s="220"/>
      <c r="J229" s="149" t="s">
        <v>161</v>
      </c>
      <c r="K229" s="150">
        <v>2.25</v>
      </c>
      <c r="L229" s="221"/>
      <c r="M229" s="221"/>
      <c r="N229" s="221">
        <f t="shared" si="60"/>
        <v>0</v>
      </c>
      <c r="O229" s="221"/>
      <c r="P229" s="221"/>
      <c r="Q229" s="221"/>
      <c r="R229" s="121"/>
      <c r="T229" s="151" t="s">
        <v>5</v>
      </c>
      <c r="U229" s="40" t="s">
        <v>38</v>
      </c>
      <c r="V229" s="152">
        <v>0.14899999999999999</v>
      </c>
      <c r="W229" s="152">
        <f t="shared" si="61"/>
        <v>0.33524999999999999</v>
      </c>
      <c r="X229" s="152">
        <v>8.0000000000000002E-3</v>
      </c>
      <c r="Y229" s="152">
        <f t="shared" si="62"/>
        <v>1.8000000000000002E-2</v>
      </c>
      <c r="Z229" s="152">
        <v>0</v>
      </c>
      <c r="AA229" s="153">
        <f t="shared" si="63"/>
        <v>0</v>
      </c>
      <c r="AR229" s="17" t="s">
        <v>163</v>
      </c>
      <c r="AT229" s="17" t="s">
        <v>148</v>
      </c>
      <c r="AU229" s="17" t="s">
        <v>97</v>
      </c>
      <c r="AY229" s="17" t="s">
        <v>146</v>
      </c>
      <c r="BE229" s="154">
        <f t="shared" si="64"/>
        <v>0</v>
      </c>
      <c r="BF229" s="154">
        <f t="shared" si="65"/>
        <v>0</v>
      </c>
      <c r="BG229" s="154">
        <f t="shared" si="66"/>
        <v>0</v>
      </c>
      <c r="BH229" s="154">
        <f t="shared" si="67"/>
        <v>0</v>
      </c>
      <c r="BI229" s="154">
        <f t="shared" si="68"/>
        <v>0</v>
      </c>
      <c r="BJ229" s="17" t="s">
        <v>80</v>
      </c>
      <c r="BK229" s="154">
        <f t="shared" si="69"/>
        <v>0</v>
      </c>
      <c r="BL229" s="17" t="s">
        <v>163</v>
      </c>
      <c r="BM229" s="17" t="s">
        <v>478</v>
      </c>
    </row>
    <row r="230" spans="2:65" s="1" customFormat="1" ht="31.5" customHeight="1">
      <c r="B230" s="119"/>
      <c r="C230" s="147" t="s">
        <v>11</v>
      </c>
      <c r="D230" s="147" t="s">
        <v>148</v>
      </c>
      <c r="E230" s="148" t="s">
        <v>479</v>
      </c>
      <c r="F230" s="220" t="s">
        <v>480</v>
      </c>
      <c r="G230" s="220"/>
      <c r="H230" s="220"/>
      <c r="I230" s="220"/>
      <c r="J230" s="149" t="s">
        <v>161</v>
      </c>
      <c r="K230" s="150">
        <v>2.25</v>
      </c>
      <c r="L230" s="221"/>
      <c r="M230" s="221"/>
      <c r="N230" s="221">
        <f t="shared" si="60"/>
        <v>0</v>
      </c>
      <c r="O230" s="221"/>
      <c r="P230" s="221"/>
      <c r="Q230" s="221"/>
      <c r="R230" s="121"/>
      <c r="T230" s="151" t="s">
        <v>5</v>
      </c>
      <c r="U230" s="40" t="s">
        <v>38</v>
      </c>
      <c r="V230" s="152">
        <v>0.29499999999999998</v>
      </c>
      <c r="W230" s="152">
        <f t="shared" si="61"/>
        <v>0.66374999999999995</v>
      </c>
      <c r="X230" s="152">
        <v>0</v>
      </c>
      <c r="Y230" s="152">
        <f t="shared" si="62"/>
        <v>0</v>
      </c>
      <c r="Z230" s="152">
        <v>8.1500000000000003E-2</v>
      </c>
      <c r="AA230" s="153">
        <f t="shared" si="63"/>
        <v>0.18337500000000001</v>
      </c>
      <c r="AR230" s="17" t="s">
        <v>163</v>
      </c>
      <c r="AT230" s="17" t="s">
        <v>148</v>
      </c>
      <c r="AU230" s="17" t="s">
        <v>97</v>
      </c>
      <c r="AY230" s="17" t="s">
        <v>146</v>
      </c>
      <c r="BE230" s="154">
        <f t="shared" si="64"/>
        <v>0</v>
      </c>
      <c r="BF230" s="154">
        <f t="shared" si="65"/>
        <v>0</v>
      </c>
      <c r="BG230" s="154">
        <f t="shared" si="66"/>
        <v>0</v>
      </c>
      <c r="BH230" s="154">
        <f t="shared" si="67"/>
        <v>0</v>
      </c>
      <c r="BI230" s="154">
        <f t="shared" si="68"/>
        <v>0</v>
      </c>
      <c r="BJ230" s="17" t="s">
        <v>80</v>
      </c>
      <c r="BK230" s="154">
        <f t="shared" si="69"/>
        <v>0</v>
      </c>
      <c r="BL230" s="17" t="s">
        <v>163</v>
      </c>
      <c r="BM230" s="17" t="s">
        <v>481</v>
      </c>
    </row>
    <row r="231" spans="2:65" s="1" customFormat="1" ht="31.5" customHeight="1">
      <c r="B231" s="119"/>
      <c r="C231" s="147" t="s">
        <v>482</v>
      </c>
      <c r="D231" s="147" t="s">
        <v>148</v>
      </c>
      <c r="E231" s="148" t="s">
        <v>483</v>
      </c>
      <c r="F231" s="220" t="s">
        <v>484</v>
      </c>
      <c r="G231" s="220"/>
      <c r="H231" s="220"/>
      <c r="I231" s="220"/>
      <c r="J231" s="149" t="s">
        <v>170</v>
      </c>
      <c r="K231" s="150">
        <v>3</v>
      </c>
      <c r="L231" s="221"/>
      <c r="M231" s="221"/>
      <c r="N231" s="221">
        <f t="shared" si="60"/>
        <v>0</v>
      </c>
      <c r="O231" s="221"/>
      <c r="P231" s="221"/>
      <c r="Q231" s="221"/>
      <c r="R231" s="121"/>
      <c r="T231" s="151" t="s">
        <v>5</v>
      </c>
      <c r="U231" s="40" t="s">
        <v>38</v>
      </c>
      <c r="V231" s="152">
        <v>0.16</v>
      </c>
      <c r="W231" s="152">
        <f t="shared" si="61"/>
        <v>0.48</v>
      </c>
      <c r="X231" s="152">
        <v>2.5999999999999998E-4</v>
      </c>
      <c r="Y231" s="152">
        <f t="shared" si="62"/>
        <v>7.7999999999999988E-4</v>
      </c>
      <c r="Z231" s="152">
        <v>0</v>
      </c>
      <c r="AA231" s="153">
        <f t="shared" si="63"/>
        <v>0</v>
      </c>
      <c r="AR231" s="17" t="s">
        <v>163</v>
      </c>
      <c r="AT231" s="17" t="s">
        <v>148</v>
      </c>
      <c r="AU231" s="17" t="s">
        <v>97</v>
      </c>
      <c r="AY231" s="17" t="s">
        <v>146</v>
      </c>
      <c r="BE231" s="154">
        <f t="shared" si="64"/>
        <v>0</v>
      </c>
      <c r="BF231" s="154">
        <f t="shared" si="65"/>
        <v>0</v>
      </c>
      <c r="BG231" s="154">
        <f t="shared" si="66"/>
        <v>0</v>
      </c>
      <c r="BH231" s="154">
        <f t="shared" si="67"/>
        <v>0</v>
      </c>
      <c r="BI231" s="154">
        <f t="shared" si="68"/>
        <v>0</v>
      </c>
      <c r="BJ231" s="17" t="s">
        <v>80</v>
      </c>
      <c r="BK231" s="154">
        <f t="shared" si="69"/>
        <v>0</v>
      </c>
      <c r="BL231" s="17" t="s">
        <v>163</v>
      </c>
      <c r="BM231" s="17" t="s">
        <v>485</v>
      </c>
    </row>
    <row r="232" spans="2:65" s="1" customFormat="1" ht="31.5" customHeight="1">
      <c r="B232" s="119"/>
      <c r="C232" s="147" t="s">
        <v>486</v>
      </c>
      <c r="D232" s="147" t="s">
        <v>148</v>
      </c>
      <c r="E232" s="148" t="s">
        <v>487</v>
      </c>
      <c r="F232" s="220" t="s">
        <v>488</v>
      </c>
      <c r="G232" s="220"/>
      <c r="H232" s="220"/>
      <c r="I232" s="220"/>
      <c r="J232" s="149" t="s">
        <v>156</v>
      </c>
      <c r="K232" s="150">
        <v>5.5E-2</v>
      </c>
      <c r="L232" s="221"/>
      <c r="M232" s="221"/>
      <c r="N232" s="221">
        <f t="shared" si="60"/>
        <v>0</v>
      </c>
      <c r="O232" s="221"/>
      <c r="P232" s="221"/>
      <c r="Q232" s="221"/>
      <c r="R232" s="121"/>
      <c r="T232" s="151" t="s">
        <v>5</v>
      </c>
      <c r="U232" s="40" t="s">
        <v>38</v>
      </c>
      <c r="V232" s="152">
        <v>1.2649999999999999</v>
      </c>
      <c r="W232" s="152">
        <f t="shared" si="61"/>
        <v>6.9574999999999998E-2</v>
      </c>
      <c r="X232" s="152">
        <v>0</v>
      </c>
      <c r="Y232" s="152">
        <f t="shared" si="62"/>
        <v>0</v>
      </c>
      <c r="Z232" s="152">
        <v>0</v>
      </c>
      <c r="AA232" s="153">
        <f t="shared" si="63"/>
        <v>0</v>
      </c>
      <c r="AR232" s="17" t="s">
        <v>163</v>
      </c>
      <c r="AT232" s="17" t="s">
        <v>148</v>
      </c>
      <c r="AU232" s="17" t="s">
        <v>97</v>
      </c>
      <c r="AY232" s="17" t="s">
        <v>146</v>
      </c>
      <c r="BE232" s="154">
        <f t="shared" si="64"/>
        <v>0</v>
      </c>
      <c r="BF232" s="154">
        <f t="shared" si="65"/>
        <v>0</v>
      </c>
      <c r="BG232" s="154">
        <f t="shared" si="66"/>
        <v>0</v>
      </c>
      <c r="BH232" s="154">
        <f t="shared" si="67"/>
        <v>0</v>
      </c>
      <c r="BI232" s="154">
        <f t="shared" si="68"/>
        <v>0</v>
      </c>
      <c r="BJ232" s="17" t="s">
        <v>80</v>
      </c>
      <c r="BK232" s="154">
        <f t="shared" si="69"/>
        <v>0</v>
      </c>
      <c r="BL232" s="17" t="s">
        <v>163</v>
      </c>
      <c r="BM232" s="17" t="s">
        <v>489</v>
      </c>
    </row>
    <row r="233" spans="2:65" s="9" customFormat="1" ht="29.85" customHeight="1">
      <c r="B233" s="136"/>
      <c r="C233" s="137"/>
      <c r="D233" s="146" t="s">
        <v>125</v>
      </c>
      <c r="E233" s="146"/>
      <c r="F233" s="146"/>
      <c r="G233" s="146"/>
      <c r="H233" s="146"/>
      <c r="I233" s="146"/>
      <c r="J233" s="146"/>
      <c r="K233" s="146"/>
      <c r="L233" s="146"/>
      <c r="M233" s="146"/>
      <c r="N233" s="224">
        <f>BK233</f>
        <v>0</v>
      </c>
      <c r="O233" s="225"/>
      <c r="P233" s="225"/>
      <c r="Q233" s="225"/>
      <c r="R233" s="139"/>
      <c r="T233" s="140"/>
      <c r="U233" s="137"/>
      <c r="V233" s="137"/>
      <c r="W233" s="141">
        <f>SUM(W234:W239)</f>
        <v>13.630504999999999</v>
      </c>
      <c r="X233" s="137"/>
      <c r="Y233" s="141">
        <f>SUM(Y234:Y239)</f>
        <v>3.2370099999999999E-2</v>
      </c>
      <c r="Z233" s="137"/>
      <c r="AA233" s="142">
        <f>SUM(AA234:AA239)</f>
        <v>0</v>
      </c>
      <c r="AR233" s="143" t="s">
        <v>97</v>
      </c>
      <c r="AT233" s="144" t="s">
        <v>72</v>
      </c>
      <c r="AU233" s="144" t="s">
        <v>80</v>
      </c>
      <c r="AY233" s="143" t="s">
        <v>146</v>
      </c>
      <c r="BK233" s="145">
        <f>SUM(BK234:BK239)</f>
        <v>0</v>
      </c>
    </row>
    <row r="234" spans="2:65" s="1" customFormat="1" ht="31.5" customHeight="1">
      <c r="B234" s="119"/>
      <c r="C234" s="147" t="s">
        <v>490</v>
      </c>
      <c r="D234" s="147" t="s">
        <v>148</v>
      </c>
      <c r="E234" s="148" t="s">
        <v>491</v>
      </c>
      <c r="F234" s="220" t="s">
        <v>492</v>
      </c>
      <c r="G234" s="220"/>
      <c r="H234" s="220"/>
      <c r="I234" s="220"/>
      <c r="J234" s="149" t="s">
        <v>151</v>
      </c>
      <c r="K234" s="150">
        <v>3</v>
      </c>
      <c r="L234" s="221"/>
      <c r="M234" s="221"/>
      <c r="N234" s="221">
        <f t="shared" ref="N234:N239" si="70">ROUND(L234*K234,2)</f>
        <v>0</v>
      </c>
      <c r="O234" s="221"/>
      <c r="P234" s="221"/>
      <c r="Q234" s="221"/>
      <c r="R234" s="121"/>
      <c r="T234" s="151" t="s">
        <v>5</v>
      </c>
      <c r="U234" s="40" t="s">
        <v>38</v>
      </c>
      <c r="V234" s="152">
        <v>2.8000000000000001E-2</v>
      </c>
      <c r="W234" s="152">
        <f t="shared" ref="W234:W239" si="71">V234*K234</f>
        <v>8.4000000000000005E-2</v>
      </c>
      <c r="X234" s="152">
        <v>0</v>
      </c>
      <c r="Y234" s="152">
        <f t="shared" ref="Y234:Y239" si="72">X234*K234</f>
        <v>0</v>
      </c>
      <c r="Z234" s="152">
        <v>0</v>
      </c>
      <c r="AA234" s="153">
        <f t="shared" ref="AA234:AA239" si="73">Z234*K234</f>
        <v>0</v>
      </c>
      <c r="AR234" s="17" t="s">
        <v>163</v>
      </c>
      <c r="AT234" s="17" t="s">
        <v>148</v>
      </c>
      <c r="AU234" s="17" t="s">
        <v>97</v>
      </c>
      <c r="AY234" s="17" t="s">
        <v>146</v>
      </c>
      <c r="BE234" s="154">
        <f t="shared" ref="BE234:BE239" si="74">IF(U234="základní",N234,0)</f>
        <v>0</v>
      </c>
      <c r="BF234" s="154">
        <f t="shared" ref="BF234:BF239" si="75">IF(U234="snížená",N234,0)</f>
        <v>0</v>
      </c>
      <c r="BG234" s="154">
        <f t="shared" ref="BG234:BG239" si="76">IF(U234="zákl. přenesená",N234,0)</f>
        <v>0</v>
      </c>
      <c r="BH234" s="154">
        <f t="shared" ref="BH234:BH239" si="77">IF(U234="sníž. přenesená",N234,0)</f>
        <v>0</v>
      </c>
      <c r="BI234" s="154">
        <f t="shared" ref="BI234:BI239" si="78">IF(U234="nulová",N234,0)</f>
        <v>0</v>
      </c>
      <c r="BJ234" s="17" t="s">
        <v>80</v>
      </c>
      <c r="BK234" s="154">
        <f t="shared" ref="BK234:BK239" si="79">ROUND(L234*K234,2)</f>
        <v>0</v>
      </c>
      <c r="BL234" s="17" t="s">
        <v>163</v>
      </c>
      <c r="BM234" s="17" t="s">
        <v>493</v>
      </c>
    </row>
    <row r="235" spans="2:65" s="1" customFormat="1" ht="31.5" customHeight="1">
      <c r="B235" s="119"/>
      <c r="C235" s="147" t="s">
        <v>494</v>
      </c>
      <c r="D235" s="147" t="s">
        <v>148</v>
      </c>
      <c r="E235" s="148" t="s">
        <v>495</v>
      </c>
      <c r="F235" s="220" t="s">
        <v>496</v>
      </c>
      <c r="G235" s="220"/>
      <c r="H235" s="220"/>
      <c r="I235" s="220"/>
      <c r="J235" s="149" t="s">
        <v>161</v>
      </c>
      <c r="K235" s="150">
        <v>5.84</v>
      </c>
      <c r="L235" s="221"/>
      <c r="M235" s="221"/>
      <c r="N235" s="221">
        <f t="shared" si="70"/>
        <v>0</v>
      </c>
      <c r="O235" s="221"/>
      <c r="P235" s="221"/>
      <c r="Q235" s="221"/>
      <c r="R235" s="121"/>
      <c r="T235" s="151" t="s">
        <v>5</v>
      </c>
      <c r="U235" s="40" t="s">
        <v>38</v>
      </c>
      <c r="V235" s="152">
        <v>0.17199999999999999</v>
      </c>
      <c r="W235" s="152">
        <f t="shared" si="71"/>
        <v>1.0044799999999998</v>
      </c>
      <c r="X235" s="152">
        <v>1.3999999999999999E-4</v>
      </c>
      <c r="Y235" s="152">
        <f t="shared" si="72"/>
        <v>8.1759999999999992E-4</v>
      </c>
      <c r="Z235" s="152">
        <v>0</v>
      </c>
      <c r="AA235" s="153">
        <f t="shared" si="73"/>
        <v>0</v>
      </c>
      <c r="AR235" s="17" t="s">
        <v>163</v>
      </c>
      <c r="AT235" s="17" t="s">
        <v>148</v>
      </c>
      <c r="AU235" s="17" t="s">
        <v>97</v>
      </c>
      <c r="AY235" s="17" t="s">
        <v>146</v>
      </c>
      <c r="BE235" s="154">
        <f t="shared" si="74"/>
        <v>0</v>
      </c>
      <c r="BF235" s="154">
        <f t="shared" si="75"/>
        <v>0</v>
      </c>
      <c r="BG235" s="154">
        <f t="shared" si="76"/>
        <v>0</v>
      </c>
      <c r="BH235" s="154">
        <f t="shared" si="77"/>
        <v>0</v>
      </c>
      <c r="BI235" s="154">
        <f t="shared" si="78"/>
        <v>0</v>
      </c>
      <c r="BJ235" s="17" t="s">
        <v>80</v>
      </c>
      <c r="BK235" s="154">
        <f t="shared" si="79"/>
        <v>0</v>
      </c>
      <c r="BL235" s="17" t="s">
        <v>163</v>
      </c>
      <c r="BM235" s="17" t="s">
        <v>497</v>
      </c>
    </row>
    <row r="236" spans="2:65" s="1" customFormat="1" ht="31.5" customHeight="1">
      <c r="B236" s="119"/>
      <c r="C236" s="147" t="s">
        <v>498</v>
      </c>
      <c r="D236" s="147" t="s">
        <v>148</v>
      </c>
      <c r="E236" s="148" t="s">
        <v>499</v>
      </c>
      <c r="F236" s="220" t="s">
        <v>500</v>
      </c>
      <c r="G236" s="220"/>
      <c r="H236" s="220"/>
      <c r="I236" s="220"/>
      <c r="J236" s="149" t="s">
        <v>161</v>
      </c>
      <c r="K236" s="150">
        <v>6</v>
      </c>
      <c r="L236" s="221"/>
      <c r="M236" s="221"/>
      <c r="N236" s="221">
        <f t="shared" si="70"/>
        <v>0</v>
      </c>
      <c r="O236" s="221"/>
      <c r="P236" s="221"/>
      <c r="Q236" s="221"/>
      <c r="R236" s="121"/>
      <c r="T236" s="151" t="s">
        <v>5</v>
      </c>
      <c r="U236" s="40" t="s">
        <v>38</v>
      </c>
      <c r="V236" s="152">
        <v>0.21099999999999999</v>
      </c>
      <c r="W236" s="152">
        <f t="shared" si="71"/>
        <v>1.266</v>
      </c>
      <c r="X236" s="152">
        <v>3.8999999999999999E-4</v>
      </c>
      <c r="Y236" s="152">
        <f t="shared" si="72"/>
        <v>2.3400000000000001E-3</v>
      </c>
      <c r="Z236" s="152">
        <v>0</v>
      </c>
      <c r="AA236" s="153">
        <f t="shared" si="73"/>
        <v>0</v>
      </c>
      <c r="AR236" s="17" t="s">
        <v>163</v>
      </c>
      <c r="AT236" s="17" t="s">
        <v>148</v>
      </c>
      <c r="AU236" s="17" t="s">
        <v>97</v>
      </c>
      <c r="AY236" s="17" t="s">
        <v>146</v>
      </c>
      <c r="BE236" s="154">
        <f t="shared" si="74"/>
        <v>0</v>
      </c>
      <c r="BF236" s="154">
        <f t="shared" si="75"/>
        <v>0</v>
      </c>
      <c r="BG236" s="154">
        <f t="shared" si="76"/>
        <v>0</v>
      </c>
      <c r="BH236" s="154">
        <f t="shared" si="77"/>
        <v>0</v>
      </c>
      <c r="BI236" s="154">
        <f t="shared" si="78"/>
        <v>0</v>
      </c>
      <c r="BJ236" s="17" t="s">
        <v>80</v>
      </c>
      <c r="BK236" s="154">
        <f t="shared" si="79"/>
        <v>0</v>
      </c>
      <c r="BL236" s="17" t="s">
        <v>163</v>
      </c>
      <c r="BM236" s="17" t="s">
        <v>501</v>
      </c>
    </row>
    <row r="237" spans="2:65" s="1" customFormat="1" ht="22.5" customHeight="1">
      <c r="B237" s="119"/>
      <c r="C237" s="147" t="s">
        <v>502</v>
      </c>
      <c r="D237" s="147" t="s">
        <v>148</v>
      </c>
      <c r="E237" s="148" t="s">
        <v>503</v>
      </c>
      <c r="F237" s="220" t="s">
        <v>504</v>
      </c>
      <c r="G237" s="220"/>
      <c r="H237" s="220"/>
      <c r="I237" s="220"/>
      <c r="J237" s="149" t="s">
        <v>161</v>
      </c>
      <c r="K237" s="150">
        <v>58.424999999999997</v>
      </c>
      <c r="L237" s="221"/>
      <c r="M237" s="221"/>
      <c r="N237" s="221">
        <f t="shared" si="70"/>
        <v>0</v>
      </c>
      <c r="O237" s="221"/>
      <c r="P237" s="221"/>
      <c r="Q237" s="221"/>
      <c r="R237" s="121"/>
      <c r="T237" s="151" t="s">
        <v>5</v>
      </c>
      <c r="U237" s="40" t="s">
        <v>38</v>
      </c>
      <c r="V237" s="152">
        <v>1.4E-2</v>
      </c>
      <c r="W237" s="152">
        <f t="shared" si="71"/>
        <v>0.81794999999999995</v>
      </c>
      <c r="X237" s="152">
        <v>0</v>
      </c>
      <c r="Y237" s="152">
        <f t="shared" si="72"/>
        <v>0</v>
      </c>
      <c r="Z237" s="152">
        <v>0</v>
      </c>
      <c r="AA237" s="153">
        <f t="shared" si="73"/>
        <v>0</v>
      </c>
      <c r="AR237" s="17" t="s">
        <v>163</v>
      </c>
      <c r="AT237" s="17" t="s">
        <v>148</v>
      </c>
      <c r="AU237" s="17" t="s">
        <v>97</v>
      </c>
      <c r="AY237" s="17" t="s">
        <v>146</v>
      </c>
      <c r="BE237" s="154">
        <f t="shared" si="74"/>
        <v>0</v>
      </c>
      <c r="BF237" s="154">
        <f t="shared" si="75"/>
        <v>0</v>
      </c>
      <c r="BG237" s="154">
        <f t="shared" si="76"/>
        <v>0</v>
      </c>
      <c r="BH237" s="154">
        <f t="shared" si="77"/>
        <v>0</v>
      </c>
      <c r="BI237" s="154">
        <f t="shared" si="78"/>
        <v>0</v>
      </c>
      <c r="BJ237" s="17" t="s">
        <v>80</v>
      </c>
      <c r="BK237" s="154">
        <f t="shared" si="79"/>
        <v>0</v>
      </c>
      <c r="BL237" s="17" t="s">
        <v>163</v>
      </c>
      <c r="BM237" s="17" t="s">
        <v>505</v>
      </c>
    </row>
    <row r="238" spans="2:65" s="1" customFormat="1" ht="31.5" customHeight="1">
      <c r="B238" s="119"/>
      <c r="C238" s="147" t="s">
        <v>506</v>
      </c>
      <c r="D238" s="147" t="s">
        <v>148</v>
      </c>
      <c r="E238" s="148" t="s">
        <v>507</v>
      </c>
      <c r="F238" s="220" t="s">
        <v>508</v>
      </c>
      <c r="G238" s="220"/>
      <c r="H238" s="220"/>
      <c r="I238" s="220"/>
      <c r="J238" s="149" t="s">
        <v>161</v>
      </c>
      <c r="K238" s="150">
        <v>58.424999999999997</v>
      </c>
      <c r="L238" s="221"/>
      <c r="M238" s="221"/>
      <c r="N238" s="221">
        <f t="shared" si="70"/>
        <v>0</v>
      </c>
      <c r="O238" s="221"/>
      <c r="P238" s="221"/>
      <c r="Q238" s="221"/>
      <c r="R238" s="121"/>
      <c r="T238" s="151" t="s">
        <v>5</v>
      </c>
      <c r="U238" s="40" t="s">
        <v>38</v>
      </c>
      <c r="V238" s="152">
        <v>7.4999999999999997E-2</v>
      </c>
      <c r="W238" s="152">
        <f t="shared" si="71"/>
        <v>4.381875</v>
      </c>
      <c r="X238" s="152">
        <v>1.3999999999999999E-4</v>
      </c>
      <c r="Y238" s="152">
        <f t="shared" si="72"/>
        <v>8.1794999999999993E-3</v>
      </c>
      <c r="Z238" s="152">
        <v>0</v>
      </c>
      <c r="AA238" s="153">
        <f t="shared" si="73"/>
        <v>0</v>
      </c>
      <c r="AR238" s="17" t="s">
        <v>163</v>
      </c>
      <c r="AT238" s="17" t="s">
        <v>148</v>
      </c>
      <c r="AU238" s="17" t="s">
        <v>97</v>
      </c>
      <c r="AY238" s="17" t="s">
        <v>146</v>
      </c>
      <c r="BE238" s="154">
        <f t="shared" si="74"/>
        <v>0</v>
      </c>
      <c r="BF238" s="154">
        <f t="shared" si="75"/>
        <v>0</v>
      </c>
      <c r="BG238" s="154">
        <f t="shared" si="76"/>
        <v>0</v>
      </c>
      <c r="BH238" s="154">
        <f t="shared" si="77"/>
        <v>0</v>
      </c>
      <c r="BI238" s="154">
        <f t="shared" si="78"/>
        <v>0</v>
      </c>
      <c r="BJ238" s="17" t="s">
        <v>80</v>
      </c>
      <c r="BK238" s="154">
        <f t="shared" si="79"/>
        <v>0</v>
      </c>
      <c r="BL238" s="17" t="s">
        <v>163</v>
      </c>
      <c r="BM238" s="17" t="s">
        <v>509</v>
      </c>
    </row>
    <row r="239" spans="2:65" s="1" customFormat="1" ht="31.5" customHeight="1">
      <c r="B239" s="119"/>
      <c r="C239" s="147" t="s">
        <v>510</v>
      </c>
      <c r="D239" s="147" t="s">
        <v>148</v>
      </c>
      <c r="E239" s="148" t="s">
        <v>511</v>
      </c>
      <c r="F239" s="220" t="s">
        <v>512</v>
      </c>
      <c r="G239" s="220"/>
      <c r="H239" s="220"/>
      <c r="I239" s="220"/>
      <c r="J239" s="149" t="s">
        <v>161</v>
      </c>
      <c r="K239" s="150">
        <v>58.424999999999997</v>
      </c>
      <c r="L239" s="221"/>
      <c r="M239" s="221"/>
      <c r="N239" s="221">
        <f t="shared" si="70"/>
        <v>0</v>
      </c>
      <c r="O239" s="221"/>
      <c r="P239" s="221"/>
      <c r="Q239" s="221"/>
      <c r="R239" s="121"/>
      <c r="T239" s="151" t="s">
        <v>5</v>
      </c>
      <c r="U239" s="40" t="s">
        <v>38</v>
      </c>
      <c r="V239" s="152">
        <v>0.104</v>
      </c>
      <c r="W239" s="152">
        <f t="shared" si="71"/>
        <v>6.0761999999999992</v>
      </c>
      <c r="X239" s="152">
        <v>3.6000000000000002E-4</v>
      </c>
      <c r="Y239" s="152">
        <f t="shared" si="72"/>
        <v>2.1033E-2</v>
      </c>
      <c r="Z239" s="152">
        <v>0</v>
      </c>
      <c r="AA239" s="153">
        <f t="shared" si="73"/>
        <v>0</v>
      </c>
      <c r="AR239" s="17" t="s">
        <v>163</v>
      </c>
      <c r="AT239" s="17" t="s">
        <v>148</v>
      </c>
      <c r="AU239" s="17" t="s">
        <v>97</v>
      </c>
      <c r="AY239" s="17" t="s">
        <v>146</v>
      </c>
      <c r="BE239" s="154">
        <f t="shared" si="74"/>
        <v>0</v>
      </c>
      <c r="BF239" s="154">
        <f t="shared" si="75"/>
        <v>0</v>
      </c>
      <c r="BG239" s="154">
        <f t="shared" si="76"/>
        <v>0</v>
      </c>
      <c r="BH239" s="154">
        <f t="shared" si="77"/>
        <v>0</v>
      </c>
      <c r="BI239" s="154">
        <f t="shared" si="78"/>
        <v>0</v>
      </c>
      <c r="BJ239" s="17" t="s">
        <v>80</v>
      </c>
      <c r="BK239" s="154">
        <f t="shared" si="79"/>
        <v>0</v>
      </c>
      <c r="BL239" s="17" t="s">
        <v>163</v>
      </c>
      <c r="BM239" s="17" t="s">
        <v>513</v>
      </c>
    </row>
    <row r="240" spans="2:65" s="9" customFormat="1" ht="29.85" customHeight="1">
      <c r="B240" s="136"/>
      <c r="C240" s="137"/>
      <c r="D240" s="146" t="s">
        <v>126</v>
      </c>
      <c r="E240" s="146"/>
      <c r="F240" s="146"/>
      <c r="G240" s="146"/>
      <c r="H240" s="146"/>
      <c r="I240" s="146"/>
      <c r="J240" s="146"/>
      <c r="K240" s="146"/>
      <c r="L240" s="146"/>
      <c r="M240" s="146"/>
      <c r="N240" s="224">
        <f>BK240</f>
        <v>0</v>
      </c>
      <c r="O240" s="225"/>
      <c r="P240" s="225"/>
      <c r="Q240" s="225"/>
      <c r="R240" s="139"/>
      <c r="T240" s="140"/>
      <c r="U240" s="137"/>
      <c r="V240" s="137"/>
      <c r="W240" s="141">
        <f>SUM(W241:W246)</f>
        <v>27.911270000000002</v>
      </c>
      <c r="X240" s="137"/>
      <c r="Y240" s="141">
        <f>SUM(Y241:Y246)</f>
        <v>0.16135060000000001</v>
      </c>
      <c r="Z240" s="137"/>
      <c r="AA240" s="142">
        <f>SUM(AA241:AA246)</f>
        <v>2.99677E-2</v>
      </c>
      <c r="AR240" s="143" t="s">
        <v>97</v>
      </c>
      <c r="AT240" s="144" t="s">
        <v>72</v>
      </c>
      <c r="AU240" s="144" t="s">
        <v>80</v>
      </c>
      <c r="AY240" s="143" t="s">
        <v>146</v>
      </c>
      <c r="BK240" s="145">
        <f>SUM(BK241:BK246)</f>
        <v>0</v>
      </c>
    </row>
    <row r="241" spans="2:65" s="1" customFormat="1" ht="31.5" customHeight="1">
      <c r="B241" s="119"/>
      <c r="C241" s="147" t="s">
        <v>514</v>
      </c>
      <c r="D241" s="147" t="s">
        <v>148</v>
      </c>
      <c r="E241" s="148" t="s">
        <v>515</v>
      </c>
      <c r="F241" s="220" t="s">
        <v>516</v>
      </c>
      <c r="G241" s="220"/>
      <c r="H241" s="220"/>
      <c r="I241" s="220"/>
      <c r="J241" s="149" t="s">
        <v>161</v>
      </c>
      <c r="K241" s="150">
        <v>96.67</v>
      </c>
      <c r="L241" s="221"/>
      <c r="M241" s="221"/>
      <c r="N241" s="221">
        <f t="shared" ref="N241:N246" si="80">ROUND(L241*K241,2)</f>
        <v>0</v>
      </c>
      <c r="O241" s="221"/>
      <c r="P241" s="221"/>
      <c r="Q241" s="221"/>
      <c r="R241" s="121"/>
      <c r="T241" s="151" t="s">
        <v>5</v>
      </c>
      <c r="U241" s="40" t="s">
        <v>38</v>
      </c>
      <c r="V241" s="152">
        <v>1.2E-2</v>
      </c>
      <c r="W241" s="152">
        <f t="shared" ref="W241:W246" si="81">V241*K241</f>
        <v>1.16004</v>
      </c>
      <c r="X241" s="152">
        <v>0</v>
      </c>
      <c r="Y241" s="152">
        <f t="shared" ref="Y241:Y246" si="82">X241*K241</f>
        <v>0</v>
      </c>
      <c r="Z241" s="152">
        <v>0</v>
      </c>
      <c r="AA241" s="153">
        <f t="shared" ref="AA241:AA246" si="83">Z241*K241</f>
        <v>0</v>
      </c>
      <c r="AR241" s="17" t="s">
        <v>163</v>
      </c>
      <c r="AT241" s="17" t="s">
        <v>148</v>
      </c>
      <c r="AU241" s="17" t="s">
        <v>97</v>
      </c>
      <c r="AY241" s="17" t="s">
        <v>146</v>
      </c>
      <c r="BE241" s="154">
        <f t="shared" ref="BE241:BE246" si="84">IF(U241="základní",N241,0)</f>
        <v>0</v>
      </c>
      <c r="BF241" s="154">
        <f t="shared" ref="BF241:BF246" si="85">IF(U241="snížená",N241,0)</f>
        <v>0</v>
      </c>
      <c r="BG241" s="154">
        <f t="shared" ref="BG241:BG246" si="86">IF(U241="zákl. přenesená",N241,0)</f>
        <v>0</v>
      </c>
      <c r="BH241" s="154">
        <f t="shared" ref="BH241:BH246" si="87">IF(U241="sníž. přenesená",N241,0)</f>
        <v>0</v>
      </c>
      <c r="BI241" s="154">
        <f t="shared" ref="BI241:BI246" si="88">IF(U241="nulová",N241,0)</f>
        <v>0</v>
      </c>
      <c r="BJ241" s="17" t="s">
        <v>80</v>
      </c>
      <c r="BK241" s="154">
        <f t="shared" ref="BK241:BK246" si="89">ROUND(L241*K241,2)</f>
        <v>0</v>
      </c>
      <c r="BL241" s="17" t="s">
        <v>163</v>
      </c>
      <c r="BM241" s="17" t="s">
        <v>517</v>
      </c>
    </row>
    <row r="242" spans="2:65" s="1" customFormat="1" ht="22.5" customHeight="1">
      <c r="B242" s="119"/>
      <c r="C242" s="147" t="s">
        <v>518</v>
      </c>
      <c r="D242" s="147" t="s">
        <v>148</v>
      </c>
      <c r="E242" s="148" t="s">
        <v>519</v>
      </c>
      <c r="F242" s="220" t="s">
        <v>520</v>
      </c>
      <c r="G242" s="220"/>
      <c r="H242" s="220"/>
      <c r="I242" s="220"/>
      <c r="J242" s="149" t="s">
        <v>161</v>
      </c>
      <c r="K242" s="150">
        <v>96.67</v>
      </c>
      <c r="L242" s="221"/>
      <c r="M242" s="221"/>
      <c r="N242" s="221">
        <f t="shared" si="80"/>
        <v>0</v>
      </c>
      <c r="O242" s="221"/>
      <c r="P242" s="221"/>
      <c r="Q242" s="221"/>
      <c r="R242" s="121"/>
      <c r="T242" s="151" t="s">
        <v>5</v>
      </c>
      <c r="U242" s="40" t="s">
        <v>38</v>
      </c>
      <c r="V242" s="152">
        <v>7.3999999999999996E-2</v>
      </c>
      <c r="W242" s="152">
        <f t="shared" si="81"/>
        <v>7.1535799999999998</v>
      </c>
      <c r="X242" s="152">
        <v>1E-3</v>
      </c>
      <c r="Y242" s="152">
        <f t="shared" si="82"/>
        <v>9.6670000000000006E-2</v>
      </c>
      <c r="Z242" s="152">
        <v>3.1E-4</v>
      </c>
      <c r="AA242" s="153">
        <f t="shared" si="83"/>
        <v>2.99677E-2</v>
      </c>
      <c r="AR242" s="17" t="s">
        <v>163</v>
      </c>
      <c r="AT242" s="17" t="s">
        <v>148</v>
      </c>
      <c r="AU242" s="17" t="s">
        <v>97</v>
      </c>
      <c r="AY242" s="17" t="s">
        <v>146</v>
      </c>
      <c r="BE242" s="154">
        <f t="shared" si="84"/>
        <v>0</v>
      </c>
      <c r="BF242" s="154">
        <f t="shared" si="85"/>
        <v>0</v>
      </c>
      <c r="BG242" s="154">
        <f t="shared" si="86"/>
        <v>0</v>
      </c>
      <c r="BH242" s="154">
        <f t="shared" si="87"/>
        <v>0</v>
      </c>
      <c r="BI242" s="154">
        <f t="shared" si="88"/>
        <v>0</v>
      </c>
      <c r="BJ242" s="17" t="s">
        <v>80</v>
      </c>
      <c r="BK242" s="154">
        <f t="shared" si="89"/>
        <v>0</v>
      </c>
      <c r="BL242" s="17" t="s">
        <v>163</v>
      </c>
      <c r="BM242" s="17" t="s">
        <v>521</v>
      </c>
    </row>
    <row r="243" spans="2:65" s="1" customFormat="1" ht="31.5" customHeight="1">
      <c r="B243" s="119"/>
      <c r="C243" s="147" t="s">
        <v>522</v>
      </c>
      <c r="D243" s="147" t="s">
        <v>148</v>
      </c>
      <c r="E243" s="148" t="s">
        <v>523</v>
      </c>
      <c r="F243" s="220" t="s">
        <v>524</v>
      </c>
      <c r="G243" s="220"/>
      <c r="H243" s="220"/>
      <c r="I243" s="220"/>
      <c r="J243" s="149" t="s">
        <v>161</v>
      </c>
      <c r="K243" s="150">
        <v>11.52</v>
      </c>
      <c r="L243" s="221"/>
      <c r="M243" s="221"/>
      <c r="N243" s="221">
        <f t="shared" si="80"/>
        <v>0</v>
      </c>
      <c r="O243" s="221"/>
      <c r="P243" s="221"/>
      <c r="Q243" s="221"/>
      <c r="R243" s="121"/>
      <c r="T243" s="151" t="s">
        <v>5</v>
      </c>
      <c r="U243" s="40" t="s">
        <v>38</v>
      </c>
      <c r="V243" s="152">
        <v>2.9000000000000001E-2</v>
      </c>
      <c r="W243" s="152">
        <f t="shared" si="81"/>
        <v>0.33407999999999999</v>
      </c>
      <c r="X243" s="152">
        <v>0</v>
      </c>
      <c r="Y243" s="152">
        <f t="shared" si="82"/>
        <v>0</v>
      </c>
      <c r="Z243" s="152">
        <v>0</v>
      </c>
      <c r="AA243" s="153">
        <f t="shared" si="83"/>
        <v>0</v>
      </c>
      <c r="AR243" s="17" t="s">
        <v>163</v>
      </c>
      <c r="AT243" s="17" t="s">
        <v>148</v>
      </c>
      <c r="AU243" s="17" t="s">
        <v>97</v>
      </c>
      <c r="AY243" s="17" t="s">
        <v>146</v>
      </c>
      <c r="BE243" s="154">
        <f t="shared" si="84"/>
        <v>0</v>
      </c>
      <c r="BF243" s="154">
        <f t="shared" si="85"/>
        <v>0</v>
      </c>
      <c r="BG243" s="154">
        <f t="shared" si="86"/>
        <v>0</v>
      </c>
      <c r="BH243" s="154">
        <f t="shared" si="87"/>
        <v>0</v>
      </c>
      <c r="BI243" s="154">
        <f t="shared" si="88"/>
        <v>0</v>
      </c>
      <c r="BJ243" s="17" t="s">
        <v>80</v>
      </c>
      <c r="BK243" s="154">
        <f t="shared" si="89"/>
        <v>0</v>
      </c>
      <c r="BL243" s="17" t="s">
        <v>163</v>
      </c>
      <c r="BM243" s="17" t="s">
        <v>525</v>
      </c>
    </row>
    <row r="244" spans="2:65" s="1" customFormat="1" ht="31.5" customHeight="1">
      <c r="B244" s="119"/>
      <c r="C244" s="155" t="s">
        <v>526</v>
      </c>
      <c r="D244" s="155" t="s">
        <v>218</v>
      </c>
      <c r="E244" s="156" t="s">
        <v>527</v>
      </c>
      <c r="F244" s="222" t="s">
        <v>528</v>
      </c>
      <c r="G244" s="222"/>
      <c r="H244" s="222"/>
      <c r="I244" s="222"/>
      <c r="J244" s="157" t="s">
        <v>161</v>
      </c>
      <c r="K244" s="158">
        <v>12.096</v>
      </c>
      <c r="L244" s="223"/>
      <c r="M244" s="223"/>
      <c r="N244" s="223">
        <f t="shared" si="80"/>
        <v>0</v>
      </c>
      <c r="O244" s="221"/>
      <c r="P244" s="221"/>
      <c r="Q244" s="221"/>
      <c r="R244" s="121"/>
      <c r="T244" s="151" t="s">
        <v>5</v>
      </c>
      <c r="U244" s="40" t="s">
        <v>38</v>
      </c>
      <c r="V244" s="152">
        <v>0</v>
      </c>
      <c r="W244" s="152">
        <f t="shared" si="81"/>
        <v>0</v>
      </c>
      <c r="X244" s="152">
        <v>0</v>
      </c>
      <c r="Y244" s="152">
        <f t="shared" si="82"/>
        <v>0</v>
      </c>
      <c r="Z244" s="152">
        <v>0</v>
      </c>
      <c r="AA244" s="153">
        <f t="shared" si="83"/>
        <v>0</v>
      </c>
      <c r="AR244" s="17" t="s">
        <v>310</v>
      </c>
      <c r="AT244" s="17" t="s">
        <v>218</v>
      </c>
      <c r="AU244" s="17" t="s">
        <v>97</v>
      </c>
      <c r="AY244" s="17" t="s">
        <v>146</v>
      </c>
      <c r="BE244" s="154">
        <f t="shared" si="84"/>
        <v>0</v>
      </c>
      <c r="BF244" s="154">
        <f t="shared" si="85"/>
        <v>0</v>
      </c>
      <c r="BG244" s="154">
        <f t="shared" si="86"/>
        <v>0</v>
      </c>
      <c r="BH244" s="154">
        <f t="shared" si="87"/>
        <v>0</v>
      </c>
      <c r="BI244" s="154">
        <f t="shared" si="88"/>
        <v>0</v>
      </c>
      <c r="BJ244" s="17" t="s">
        <v>80</v>
      </c>
      <c r="BK244" s="154">
        <f t="shared" si="89"/>
        <v>0</v>
      </c>
      <c r="BL244" s="17" t="s">
        <v>163</v>
      </c>
      <c r="BM244" s="17" t="s">
        <v>529</v>
      </c>
    </row>
    <row r="245" spans="2:65" s="1" customFormat="1" ht="31.5" customHeight="1">
      <c r="B245" s="119"/>
      <c r="C245" s="147" t="s">
        <v>530</v>
      </c>
      <c r="D245" s="147" t="s">
        <v>148</v>
      </c>
      <c r="E245" s="148" t="s">
        <v>531</v>
      </c>
      <c r="F245" s="220" t="s">
        <v>532</v>
      </c>
      <c r="G245" s="220"/>
      <c r="H245" s="220"/>
      <c r="I245" s="220"/>
      <c r="J245" s="149" t="s">
        <v>161</v>
      </c>
      <c r="K245" s="150">
        <v>140.61000000000001</v>
      </c>
      <c r="L245" s="221"/>
      <c r="M245" s="221"/>
      <c r="N245" s="221">
        <f t="shared" si="80"/>
        <v>0</v>
      </c>
      <c r="O245" s="221"/>
      <c r="P245" s="221"/>
      <c r="Q245" s="221"/>
      <c r="R245" s="121"/>
      <c r="T245" s="151" t="s">
        <v>5</v>
      </c>
      <c r="U245" s="40" t="s">
        <v>38</v>
      </c>
      <c r="V245" s="152">
        <v>3.3000000000000002E-2</v>
      </c>
      <c r="W245" s="152">
        <f t="shared" si="81"/>
        <v>4.640130000000001</v>
      </c>
      <c r="X245" s="152">
        <v>2.0000000000000001E-4</v>
      </c>
      <c r="Y245" s="152">
        <f t="shared" si="82"/>
        <v>2.8122000000000005E-2</v>
      </c>
      <c r="Z245" s="152">
        <v>0</v>
      </c>
      <c r="AA245" s="153">
        <f t="shared" si="83"/>
        <v>0</v>
      </c>
      <c r="AR245" s="17" t="s">
        <v>163</v>
      </c>
      <c r="AT245" s="17" t="s">
        <v>148</v>
      </c>
      <c r="AU245" s="17" t="s">
        <v>97</v>
      </c>
      <c r="AY245" s="17" t="s">
        <v>146</v>
      </c>
      <c r="BE245" s="154">
        <f t="shared" si="84"/>
        <v>0</v>
      </c>
      <c r="BF245" s="154">
        <f t="shared" si="85"/>
        <v>0</v>
      </c>
      <c r="BG245" s="154">
        <f t="shared" si="86"/>
        <v>0</v>
      </c>
      <c r="BH245" s="154">
        <f t="shared" si="87"/>
        <v>0</v>
      </c>
      <c r="BI245" s="154">
        <f t="shared" si="88"/>
        <v>0</v>
      </c>
      <c r="BJ245" s="17" t="s">
        <v>80</v>
      </c>
      <c r="BK245" s="154">
        <f t="shared" si="89"/>
        <v>0</v>
      </c>
      <c r="BL245" s="17" t="s">
        <v>163</v>
      </c>
      <c r="BM245" s="17" t="s">
        <v>533</v>
      </c>
    </row>
    <row r="246" spans="2:65" s="1" customFormat="1" ht="44.25" customHeight="1">
      <c r="B246" s="119"/>
      <c r="C246" s="147" t="s">
        <v>534</v>
      </c>
      <c r="D246" s="147" t="s">
        <v>148</v>
      </c>
      <c r="E246" s="148" t="s">
        <v>535</v>
      </c>
      <c r="F246" s="220" t="s">
        <v>536</v>
      </c>
      <c r="G246" s="220"/>
      <c r="H246" s="220"/>
      <c r="I246" s="220"/>
      <c r="J246" s="149" t="s">
        <v>161</v>
      </c>
      <c r="K246" s="150">
        <v>140.61000000000001</v>
      </c>
      <c r="L246" s="221"/>
      <c r="M246" s="221"/>
      <c r="N246" s="221">
        <f t="shared" si="80"/>
        <v>0</v>
      </c>
      <c r="O246" s="221"/>
      <c r="P246" s="221"/>
      <c r="Q246" s="221"/>
      <c r="R246" s="121"/>
      <c r="T246" s="151" t="s">
        <v>5</v>
      </c>
      <c r="U246" s="159" t="s">
        <v>38</v>
      </c>
      <c r="V246" s="160">
        <v>0.104</v>
      </c>
      <c r="W246" s="160">
        <f t="shared" si="81"/>
        <v>14.62344</v>
      </c>
      <c r="X246" s="160">
        <v>2.5999999999999998E-4</v>
      </c>
      <c r="Y246" s="160">
        <f t="shared" si="82"/>
        <v>3.6558600000000004E-2</v>
      </c>
      <c r="Z246" s="160">
        <v>0</v>
      </c>
      <c r="AA246" s="161">
        <f t="shared" si="83"/>
        <v>0</v>
      </c>
      <c r="AR246" s="17" t="s">
        <v>163</v>
      </c>
      <c r="AT246" s="17" t="s">
        <v>148</v>
      </c>
      <c r="AU246" s="17" t="s">
        <v>97</v>
      </c>
      <c r="AY246" s="17" t="s">
        <v>146</v>
      </c>
      <c r="BE246" s="154">
        <f t="shared" si="84"/>
        <v>0</v>
      </c>
      <c r="BF246" s="154">
        <f t="shared" si="85"/>
        <v>0</v>
      </c>
      <c r="BG246" s="154">
        <f t="shared" si="86"/>
        <v>0</v>
      </c>
      <c r="BH246" s="154">
        <f t="shared" si="87"/>
        <v>0</v>
      </c>
      <c r="BI246" s="154">
        <f t="shared" si="88"/>
        <v>0</v>
      </c>
      <c r="BJ246" s="17" t="s">
        <v>80</v>
      </c>
      <c r="BK246" s="154">
        <f t="shared" si="89"/>
        <v>0</v>
      </c>
      <c r="BL246" s="17" t="s">
        <v>163</v>
      </c>
      <c r="BM246" s="17" t="s">
        <v>537</v>
      </c>
    </row>
    <row r="247" spans="2:65" s="1" customFormat="1" ht="6.9" customHeight="1">
      <c r="B247" s="55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  <c r="P247" s="56"/>
      <c r="Q247" s="56"/>
      <c r="R247" s="57"/>
    </row>
  </sheetData>
  <mergeCells count="383">
    <mergeCell ref="N240:Q240"/>
    <mergeCell ref="H1:K1"/>
    <mergeCell ref="S2:AC2"/>
    <mergeCell ref="N183:Q183"/>
    <mergeCell ref="N186:Q186"/>
    <mergeCell ref="N191:Q191"/>
    <mergeCell ref="N200:Q200"/>
    <mergeCell ref="N209:Q209"/>
    <mergeCell ref="N212:Q212"/>
    <mergeCell ref="N215:Q215"/>
    <mergeCell ref="N225:Q225"/>
    <mergeCell ref="N233:Q233"/>
    <mergeCell ref="N131:Q131"/>
    <mergeCell ref="N132:Q132"/>
    <mergeCell ref="N133:Q133"/>
    <mergeCell ref="N139:Q139"/>
    <mergeCell ref="N153:Q153"/>
    <mergeCell ref="N161:Q161"/>
    <mergeCell ref="N166:Q166"/>
    <mergeCell ref="N168:Q168"/>
    <mergeCell ref="N169:Q169"/>
    <mergeCell ref="F237:I237"/>
    <mergeCell ref="L237:M237"/>
    <mergeCell ref="N237:Q237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38:I238"/>
    <mergeCell ref="L238:M238"/>
    <mergeCell ref="N238:Q238"/>
    <mergeCell ref="F239:I239"/>
    <mergeCell ref="L239:M239"/>
    <mergeCell ref="N239:Q239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23:I223"/>
    <mergeCell ref="L223:M223"/>
    <mergeCell ref="N223:Q223"/>
    <mergeCell ref="F224:I224"/>
    <mergeCell ref="L224:M224"/>
    <mergeCell ref="N224:Q224"/>
    <mergeCell ref="F226:I226"/>
    <mergeCell ref="L226:M226"/>
    <mergeCell ref="N226:Q226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13:I213"/>
    <mergeCell ref="L213:M213"/>
    <mergeCell ref="N213:Q213"/>
    <mergeCell ref="F214:I214"/>
    <mergeCell ref="L214:M214"/>
    <mergeCell ref="N214:Q214"/>
    <mergeCell ref="F216:I216"/>
    <mergeCell ref="L216:M216"/>
    <mergeCell ref="N216:Q216"/>
    <mergeCell ref="F208:I208"/>
    <mergeCell ref="L208:M208"/>
    <mergeCell ref="N208:Q208"/>
    <mergeCell ref="F210:I210"/>
    <mergeCell ref="L210:M210"/>
    <mergeCell ref="N210:Q210"/>
    <mergeCell ref="F211:I211"/>
    <mergeCell ref="L211:M211"/>
    <mergeCell ref="N211:Q211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198:I198"/>
    <mergeCell ref="L198:M198"/>
    <mergeCell ref="N198:Q198"/>
    <mergeCell ref="F199:I199"/>
    <mergeCell ref="L199:M199"/>
    <mergeCell ref="N199:Q199"/>
    <mergeCell ref="F201:I201"/>
    <mergeCell ref="L201:M201"/>
    <mergeCell ref="N201:Q201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4:I184"/>
    <mergeCell ref="L184:M184"/>
    <mergeCell ref="N184:Q184"/>
    <mergeCell ref="F185:I185"/>
    <mergeCell ref="L185:M185"/>
    <mergeCell ref="N185:Q185"/>
    <mergeCell ref="F187:I187"/>
    <mergeCell ref="L187:M187"/>
    <mergeCell ref="N187:Q187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73:I173"/>
    <mergeCell ref="L173:M173"/>
    <mergeCell ref="N173:Q173"/>
    <mergeCell ref="F175:I175"/>
    <mergeCell ref="L175:M175"/>
    <mergeCell ref="N175:Q175"/>
    <mergeCell ref="F176:I176"/>
    <mergeCell ref="L176:M176"/>
    <mergeCell ref="N176:Q176"/>
    <mergeCell ref="N174:Q174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64:I164"/>
    <mergeCell ref="L164:M164"/>
    <mergeCell ref="N164:Q164"/>
    <mergeCell ref="F165:I165"/>
    <mergeCell ref="L165:M165"/>
    <mergeCell ref="N165:Q165"/>
    <mergeCell ref="F167:I167"/>
    <mergeCell ref="L167:M167"/>
    <mergeCell ref="N167:Q167"/>
    <mergeCell ref="F160:I160"/>
    <mergeCell ref="L160:M160"/>
    <mergeCell ref="N160:Q160"/>
    <mergeCell ref="F162:I162"/>
    <mergeCell ref="L162:M162"/>
    <mergeCell ref="N162:Q162"/>
    <mergeCell ref="F163:I163"/>
    <mergeCell ref="L163:M163"/>
    <mergeCell ref="N163:Q163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7:I137"/>
    <mergeCell ref="L137:M137"/>
    <mergeCell ref="N137:Q137"/>
    <mergeCell ref="F138:I138"/>
    <mergeCell ref="L138:M138"/>
    <mergeCell ref="N138:Q138"/>
    <mergeCell ref="F140:I140"/>
    <mergeCell ref="L140:M140"/>
    <mergeCell ref="N140:Q140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C120:Q120"/>
    <mergeCell ref="F122:P122"/>
    <mergeCell ref="F123:P123"/>
    <mergeCell ref="M125:P125"/>
    <mergeCell ref="M127:Q127"/>
    <mergeCell ref="M128:Q128"/>
    <mergeCell ref="F130:I130"/>
    <mergeCell ref="L130:M130"/>
    <mergeCell ref="N130:Q130"/>
    <mergeCell ref="N107:Q107"/>
    <mergeCell ref="N109:Q109"/>
    <mergeCell ref="D110:H110"/>
    <mergeCell ref="N110:Q110"/>
    <mergeCell ref="D111:H111"/>
    <mergeCell ref="N111:Q111"/>
    <mergeCell ref="D112:H112"/>
    <mergeCell ref="N112:Q112"/>
    <mergeCell ref="L114:Q114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3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08"/>
  <sheetViews>
    <sheetView showGridLines="0" tabSelected="1" workbookViewId="0">
      <pane ySplit="1" topLeftCell="A181" activePane="bottomLeft" state="frozen"/>
      <selection pane="bottomLeft" activeCell="L208" sqref="L208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01"/>
      <c r="B1" s="11"/>
      <c r="C1" s="11"/>
      <c r="D1" s="12" t="s">
        <v>1</v>
      </c>
      <c r="E1" s="11"/>
      <c r="F1" s="13" t="s">
        <v>92</v>
      </c>
      <c r="G1" s="13"/>
      <c r="H1" s="226" t="s">
        <v>93</v>
      </c>
      <c r="I1" s="226"/>
      <c r="J1" s="226"/>
      <c r="K1" s="226"/>
      <c r="L1" s="13" t="s">
        <v>94</v>
      </c>
      <c r="M1" s="11"/>
      <c r="N1" s="11"/>
      <c r="O1" s="12" t="s">
        <v>95</v>
      </c>
      <c r="P1" s="11"/>
      <c r="Q1" s="11"/>
      <c r="R1" s="11"/>
      <c r="S1" s="13" t="s">
        <v>96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>
      <c r="C2" s="165" t="s">
        <v>7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S2" s="190" t="s">
        <v>8</v>
      </c>
      <c r="T2" s="191"/>
      <c r="U2" s="191"/>
      <c r="V2" s="191"/>
      <c r="W2" s="191"/>
      <c r="X2" s="191"/>
      <c r="Y2" s="191"/>
      <c r="Z2" s="191"/>
      <c r="AA2" s="191"/>
      <c r="AB2" s="191"/>
      <c r="AC2" s="191"/>
      <c r="AT2" s="17" t="s">
        <v>84</v>
      </c>
    </row>
    <row r="3" spans="1:6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97</v>
      </c>
    </row>
    <row r="4" spans="1:66" ht="36.9" customHeight="1">
      <c r="B4" s="21"/>
      <c r="C4" s="167" t="s">
        <v>98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22"/>
      <c r="T4" s="23" t="s">
        <v>13</v>
      </c>
      <c r="AT4" s="17" t="s">
        <v>6</v>
      </c>
    </row>
    <row r="5" spans="1:66" ht="6.9" customHeight="1">
      <c r="B5" s="2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ht="25.35" customHeight="1">
      <c r="B6" s="21"/>
      <c r="C6" s="24"/>
      <c r="D6" s="28" t="s">
        <v>17</v>
      </c>
      <c r="E6" s="24"/>
      <c r="F6" s="199" t="str">
        <f>'Rekapitulace stavby'!K6</f>
        <v>ZS Chrášťany - zkvalitnění výuky</v>
      </c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4"/>
      <c r="R6" s="22"/>
    </row>
    <row r="7" spans="1:66" s="1" customFormat="1" ht="32.85" customHeight="1">
      <c r="B7" s="31"/>
      <c r="C7" s="32"/>
      <c r="D7" s="27" t="s">
        <v>99</v>
      </c>
      <c r="E7" s="32"/>
      <c r="F7" s="171" t="s">
        <v>538</v>
      </c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32"/>
      <c r="R7" s="33"/>
    </row>
    <row r="8" spans="1:66" s="1" customFormat="1" ht="14.4" customHeight="1">
      <c r="B8" s="31"/>
      <c r="C8" s="32"/>
      <c r="D8" s="28" t="s">
        <v>19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20</v>
      </c>
      <c r="N8" s="32"/>
      <c r="O8" s="26" t="s">
        <v>5</v>
      </c>
      <c r="P8" s="32"/>
      <c r="Q8" s="32"/>
      <c r="R8" s="33"/>
    </row>
    <row r="9" spans="1:66" s="1" customFormat="1" ht="14.4" customHeight="1">
      <c r="B9" s="31"/>
      <c r="C9" s="32"/>
      <c r="D9" s="28" t="s">
        <v>21</v>
      </c>
      <c r="E9" s="32"/>
      <c r="F9" s="26" t="s">
        <v>22</v>
      </c>
      <c r="G9" s="32"/>
      <c r="H9" s="32"/>
      <c r="I9" s="32"/>
      <c r="J9" s="32"/>
      <c r="K9" s="32"/>
      <c r="L9" s="32"/>
      <c r="M9" s="28" t="s">
        <v>23</v>
      </c>
      <c r="N9" s="32"/>
      <c r="O9" s="202" t="str">
        <f>'Rekapitulace stavby'!AN8</f>
        <v>4.2.2017</v>
      </c>
      <c r="P9" s="202"/>
      <c r="Q9" s="32"/>
      <c r="R9" s="33"/>
    </row>
    <row r="10" spans="1:66" s="1" customFormat="1" ht="10.8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" customHeight="1">
      <c r="B11" s="31"/>
      <c r="C11" s="32"/>
      <c r="D11" s="28" t="s">
        <v>25</v>
      </c>
      <c r="E11" s="32"/>
      <c r="F11" s="32"/>
      <c r="G11" s="32"/>
      <c r="H11" s="32"/>
      <c r="I11" s="32"/>
      <c r="J11" s="32"/>
      <c r="K11" s="32"/>
      <c r="L11" s="32"/>
      <c r="M11" s="28" t="s">
        <v>26</v>
      </c>
      <c r="N11" s="32"/>
      <c r="O11" s="169" t="s">
        <v>5</v>
      </c>
      <c r="P11" s="169"/>
      <c r="Q11" s="32"/>
      <c r="R11" s="33"/>
    </row>
    <row r="12" spans="1:66" s="1" customFormat="1" ht="18" customHeight="1">
      <c r="B12" s="31"/>
      <c r="C12" s="32"/>
      <c r="D12" s="32"/>
      <c r="E12" s="26" t="s">
        <v>27</v>
      </c>
      <c r="F12" s="32"/>
      <c r="G12" s="32"/>
      <c r="H12" s="32"/>
      <c r="I12" s="32"/>
      <c r="J12" s="32"/>
      <c r="K12" s="32"/>
      <c r="L12" s="32"/>
      <c r="M12" s="28" t="s">
        <v>28</v>
      </c>
      <c r="N12" s="32"/>
      <c r="O12" s="169" t="s">
        <v>5</v>
      </c>
      <c r="P12" s="169"/>
      <c r="Q12" s="32"/>
      <c r="R12" s="33"/>
    </row>
    <row r="13" spans="1:66" s="1" customFormat="1" ht="6.9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" customHeight="1">
      <c r="B14" s="31"/>
      <c r="C14" s="32"/>
      <c r="D14" s="28" t="s">
        <v>29</v>
      </c>
      <c r="E14" s="32"/>
      <c r="F14" s="32"/>
      <c r="G14" s="32"/>
      <c r="H14" s="32"/>
      <c r="I14" s="32"/>
      <c r="J14" s="32"/>
      <c r="K14" s="32"/>
      <c r="L14" s="32"/>
      <c r="M14" s="28" t="s">
        <v>26</v>
      </c>
      <c r="N14" s="32"/>
      <c r="O14" s="169" t="str">
        <f>IF('Rekapitulace stavby'!AN13="","",'Rekapitulace stavby'!AN13)</f>
        <v/>
      </c>
      <c r="P14" s="169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28</v>
      </c>
      <c r="N15" s="32"/>
      <c r="O15" s="169" t="str">
        <f>IF('Rekapitulace stavby'!AN14="","",'Rekapitulace stavby'!AN14)</f>
        <v/>
      </c>
      <c r="P15" s="169"/>
      <c r="Q15" s="32"/>
      <c r="R15" s="33"/>
    </row>
    <row r="16" spans="1:66" s="1" customFormat="1" ht="6.9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" customHeight="1">
      <c r="B17" s="31"/>
      <c r="C17" s="32"/>
      <c r="D17" s="28" t="s">
        <v>30</v>
      </c>
      <c r="E17" s="32"/>
      <c r="F17" s="32"/>
      <c r="G17" s="32"/>
      <c r="H17" s="32"/>
      <c r="I17" s="32"/>
      <c r="J17" s="32"/>
      <c r="K17" s="32"/>
      <c r="L17" s="32"/>
      <c r="M17" s="28" t="s">
        <v>26</v>
      </c>
      <c r="N17" s="32"/>
      <c r="O17" s="169" t="str">
        <f>IF('Rekapitulace stavby'!AN16="","",'Rekapitulace stavby'!AN16)</f>
        <v/>
      </c>
      <c r="P17" s="169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28</v>
      </c>
      <c r="N18" s="32"/>
      <c r="O18" s="169" t="str">
        <f>IF('Rekapitulace stavby'!AN17="","",'Rekapitulace stavby'!AN17)</f>
        <v/>
      </c>
      <c r="P18" s="169"/>
      <c r="Q18" s="32"/>
      <c r="R18" s="33"/>
    </row>
    <row r="19" spans="2:18" s="1" customFormat="1" ht="6.9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" customHeight="1">
      <c r="B20" s="31"/>
      <c r="C20" s="32"/>
      <c r="D20" s="28" t="s">
        <v>32</v>
      </c>
      <c r="E20" s="32"/>
      <c r="F20" s="32"/>
      <c r="G20" s="32"/>
      <c r="H20" s="32"/>
      <c r="I20" s="32"/>
      <c r="J20" s="32"/>
      <c r="K20" s="32"/>
      <c r="L20" s="32"/>
      <c r="M20" s="28" t="s">
        <v>26</v>
      </c>
      <c r="N20" s="32"/>
      <c r="O20" s="169" t="str">
        <f>IF('Rekapitulace stavby'!AN19="","",'Rekapitulace stavby'!AN19)</f>
        <v/>
      </c>
      <c r="P20" s="169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28</v>
      </c>
      <c r="N21" s="32"/>
      <c r="O21" s="169" t="str">
        <f>IF('Rekapitulace stavby'!AN20="","",'Rekapitulace stavby'!AN20)</f>
        <v/>
      </c>
      <c r="P21" s="169"/>
      <c r="Q21" s="32"/>
      <c r="R21" s="33"/>
    </row>
    <row r="22" spans="2:18" s="1" customFormat="1" ht="6.9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" customHeight="1">
      <c r="B23" s="31"/>
      <c r="C23" s="32"/>
      <c r="D23" s="28" t="s">
        <v>33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>
      <c r="B24" s="31"/>
      <c r="C24" s="32"/>
      <c r="D24" s="32"/>
      <c r="E24" s="172" t="s">
        <v>5</v>
      </c>
      <c r="F24" s="172"/>
      <c r="G24" s="172"/>
      <c r="H24" s="172"/>
      <c r="I24" s="172"/>
      <c r="J24" s="172"/>
      <c r="K24" s="172"/>
      <c r="L24" s="172"/>
      <c r="M24" s="32"/>
      <c r="N24" s="32"/>
      <c r="O24" s="32"/>
      <c r="P24" s="32"/>
      <c r="Q24" s="32"/>
      <c r="R24" s="33"/>
    </row>
    <row r="25" spans="2:18" s="1" customFormat="1" ht="6.9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" customHeight="1">
      <c r="B27" s="31"/>
      <c r="C27" s="32"/>
      <c r="D27" s="102" t="s">
        <v>101</v>
      </c>
      <c r="E27" s="32"/>
      <c r="F27" s="32"/>
      <c r="G27" s="32"/>
      <c r="H27" s="32"/>
      <c r="I27" s="32"/>
      <c r="J27" s="32"/>
      <c r="K27" s="32"/>
      <c r="L27" s="32"/>
      <c r="M27" s="196">
        <f>N88</f>
        <v>0</v>
      </c>
      <c r="N27" s="196"/>
      <c r="O27" s="196"/>
      <c r="P27" s="196"/>
      <c r="Q27" s="32"/>
      <c r="R27" s="33"/>
    </row>
    <row r="28" spans="2:18" s="1" customFormat="1" ht="14.4" customHeight="1">
      <c r="B28" s="31"/>
      <c r="C28" s="32"/>
      <c r="D28" s="30" t="s">
        <v>102</v>
      </c>
      <c r="E28" s="32"/>
      <c r="F28" s="32"/>
      <c r="G28" s="32"/>
      <c r="H28" s="32"/>
      <c r="I28" s="32"/>
      <c r="J28" s="32"/>
      <c r="K28" s="32"/>
      <c r="L28" s="32"/>
      <c r="M28" s="196">
        <f>N106</f>
        <v>0</v>
      </c>
      <c r="N28" s="196"/>
      <c r="O28" s="196"/>
      <c r="P28" s="196"/>
      <c r="Q28" s="32"/>
      <c r="R28" s="33"/>
    </row>
    <row r="29" spans="2:18" s="1" customFormat="1" ht="6.9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3" t="s">
        <v>36</v>
      </c>
      <c r="E30" s="32"/>
      <c r="F30" s="32"/>
      <c r="G30" s="32"/>
      <c r="H30" s="32"/>
      <c r="I30" s="32"/>
      <c r="J30" s="32"/>
      <c r="K30" s="32"/>
      <c r="L30" s="32"/>
      <c r="M30" s="203">
        <f>ROUND(M27+M28,2)</f>
        <v>0</v>
      </c>
      <c r="N30" s="201"/>
      <c r="O30" s="201"/>
      <c r="P30" s="201"/>
      <c r="Q30" s="32"/>
      <c r="R30" s="33"/>
    </row>
    <row r="31" spans="2:18" s="1" customFormat="1" ht="6.9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" customHeight="1">
      <c r="B32" s="31"/>
      <c r="C32" s="32"/>
      <c r="D32" s="38" t="s">
        <v>37</v>
      </c>
      <c r="E32" s="38" t="s">
        <v>38</v>
      </c>
      <c r="F32" s="39">
        <v>0.21</v>
      </c>
      <c r="G32" s="104" t="s">
        <v>39</v>
      </c>
      <c r="H32" s="204">
        <f>ROUND((SUM(BE106:BE110)+SUM(BE128:BE207)), 2)</f>
        <v>0</v>
      </c>
      <c r="I32" s="201"/>
      <c r="J32" s="201"/>
      <c r="K32" s="32"/>
      <c r="L32" s="32"/>
      <c r="M32" s="204">
        <f>ROUND(ROUND((SUM(BE106:BE110)+SUM(BE128:BE207)), 2)*F32, 2)</f>
        <v>0</v>
      </c>
      <c r="N32" s="201"/>
      <c r="O32" s="201"/>
      <c r="P32" s="201"/>
      <c r="Q32" s="32"/>
      <c r="R32" s="33"/>
    </row>
    <row r="33" spans="2:18" s="1" customFormat="1" ht="14.4" customHeight="1">
      <c r="B33" s="31"/>
      <c r="C33" s="32"/>
      <c r="D33" s="32"/>
      <c r="E33" s="38" t="s">
        <v>40</v>
      </c>
      <c r="F33" s="39">
        <v>0.15</v>
      </c>
      <c r="G33" s="104" t="s">
        <v>39</v>
      </c>
      <c r="H33" s="204">
        <f>ROUND((SUM(BF106:BF110)+SUM(BF128:BF207)), 2)</f>
        <v>0</v>
      </c>
      <c r="I33" s="201"/>
      <c r="J33" s="201"/>
      <c r="K33" s="32"/>
      <c r="L33" s="32"/>
      <c r="M33" s="204">
        <f>ROUND(ROUND((SUM(BF106:BF110)+SUM(BF128:BF207)), 2)*F33, 2)</f>
        <v>0</v>
      </c>
      <c r="N33" s="201"/>
      <c r="O33" s="201"/>
      <c r="P33" s="201"/>
      <c r="Q33" s="32"/>
      <c r="R33" s="33"/>
    </row>
    <row r="34" spans="2:18" s="1" customFormat="1" ht="14.4" hidden="1" customHeight="1">
      <c r="B34" s="31"/>
      <c r="C34" s="32"/>
      <c r="D34" s="32"/>
      <c r="E34" s="38" t="s">
        <v>41</v>
      </c>
      <c r="F34" s="39">
        <v>0.21</v>
      </c>
      <c r="G34" s="104" t="s">
        <v>39</v>
      </c>
      <c r="H34" s="204">
        <f>ROUND((SUM(BG106:BG110)+SUM(BG128:BG207)), 2)</f>
        <v>0</v>
      </c>
      <c r="I34" s="201"/>
      <c r="J34" s="201"/>
      <c r="K34" s="32"/>
      <c r="L34" s="32"/>
      <c r="M34" s="204">
        <v>0</v>
      </c>
      <c r="N34" s="201"/>
      <c r="O34" s="201"/>
      <c r="P34" s="201"/>
      <c r="Q34" s="32"/>
      <c r="R34" s="33"/>
    </row>
    <row r="35" spans="2:18" s="1" customFormat="1" ht="14.4" hidden="1" customHeight="1">
      <c r="B35" s="31"/>
      <c r="C35" s="32"/>
      <c r="D35" s="32"/>
      <c r="E35" s="38" t="s">
        <v>42</v>
      </c>
      <c r="F35" s="39">
        <v>0.15</v>
      </c>
      <c r="G35" s="104" t="s">
        <v>39</v>
      </c>
      <c r="H35" s="204">
        <f>ROUND((SUM(BH106:BH110)+SUM(BH128:BH207)), 2)</f>
        <v>0</v>
      </c>
      <c r="I35" s="201"/>
      <c r="J35" s="201"/>
      <c r="K35" s="32"/>
      <c r="L35" s="32"/>
      <c r="M35" s="204">
        <v>0</v>
      </c>
      <c r="N35" s="201"/>
      <c r="O35" s="201"/>
      <c r="P35" s="201"/>
      <c r="Q35" s="32"/>
      <c r="R35" s="33"/>
    </row>
    <row r="36" spans="2:18" s="1" customFormat="1" ht="14.4" hidden="1" customHeight="1">
      <c r="B36" s="31"/>
      <c r="C36" s="32"/>
      <c r="D36" s="32"/>
      <c r="E36" s="38" t="s">
        <v>43</v>
      </c>
      <c r="F36" s="39">
        <v>0</v>
      </c>
      <c r="G36" s="104" t="s">
        <v>39</v>
      </c>
      <c r="H36" s="204">
        <f>ROUND((SUM(BI106:BI110)+SUM(BI128:BI207)), 2)</f>
        <v>0</v>
      </c>
      <c r="I36" s="201"/>
      <c r="J36" s="201"/>
      <c r="K36" s="32"/>
      <c r="L36" s="32"/>
      <c r="M36" s="204">
        <v>0</v>
      </c>
      <c r="N36" s="201"/>
      <c r="O36" s="201"/>
      <c r="P36" s="201"/>
      <c r="Q36" s="32"/>
      <c r="R36" s="33"/>
    </row>
    <row r="37" spans="2:18" s="1" customFormat="1" ht="6.9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0"/>
      <c r="D38" s="105" t="s">
        <v>44</v>
      </c>
      <c r="E38" s="71"/>
      <c r="F38" s="71"/>
      <c r="G38" s="106" t="s">
        <v>45</v>
      </c>
      <c r="H38" s="107" t="s">
        <v>46</v>
      </c>
      <c r="I38" s="71"/>
      <c r="J38" s="71"/>
      <c r="K38" s="71"/>
      <c r="L38" s="205">
        <f>SUM(M30:M36)</f>
        <v>0</v>
      </c>
      <c r="M38" s="205"/>
      <c r="N38" s="205"/>
      <c r="O38" s="205"/>
      <c r="P38" s="206"/>
      <c r="Q38" s="100"/>
      <c r="R38" s="33"/>
    </row>
    <row r="39" spans="2:18" s="1" customFormat="1" ht="14.4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2"/>
    </row>
    <row r="42" spans="2:18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2"/>
    </row>
    <row r="43" spans="2:18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>
      <c r="B49" s="21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 ht="14.4">
      <c r="B50" s="31"/>
      <c r="C50" s="32"/>
      <c r="D50" s="46" t="s">
        <v>47</v>
      </c>
      <c r="E50" s="47"/>
      <c r="F50" s="47"/>
      <c r="G50" s="47"/>
      <c r="H50" s="48"/>
      <c r="I50" s="32"/>
      <c r="J50" s="46" t="s">
        <v>48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1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>
      <c r="B52" s="21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>
      <c r="B53" s="21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>
      <c r="B54" s="21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>
      <c r="B55" s="21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>
      <c r="B56" s="21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>
      <c r="B57" s="21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>
      <c r="B58" s="21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 ht="14.4">
      <c r="B59" s="31"/>
      <c r="C59" s="32"/>
      <c r="D59" s="51" t="s">
        <v>49</v>
      </c>
      <c r="E59" s="52"/>
      <c r="F59" s="52"/>
      <c r="G59" s="53" t="s">
        <v>50</v>
      </c>
      <c r="H59" s="54"/>
      <c r="I59" s="32"/>
      <c r="J59" s="51" t="s">
        <v>49</v>
      </c>
      <c r="K59" s="52"/>
      <c r="L59" s="52"/>
      <c r="M59" s="52"/>
      <c r="N59" s="53" t="s">
        <v>50</v>
      </c>
      <c r="O59" s="52"/>
      <c r="P59" s="54"/>
      <c r="Q59" s="32"/>
      <c r="R59" s="33"/>
    </row>
    <row r="60" spans="2:18">
      <c r="B60" s="21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 ht="14.4">
      <c r="B61" s="31"/>
      <c r="C61" s="32"/>
      <c r="D61" s="46" t="s">
        <v>51</v>
      </c>
      <c r="E61" s="47"/>
      <c r="F61" s="47"/>
      <c r="G61" s="47"/>
      <c r="H61" s="48"/>
      <c r="I61" s="32"/>
      <c r="J61" s="46" t="s">
        <v>52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1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>
      <c r="B63" s="21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>
      <c r="B64" s="21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18">
      <c r="B65" s="21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18">
      <c r="B66" s="21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18">
      <c r="B67" s="21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18">
      <c r="B68" s="21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18">
      <c r="B69" s="21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18" s="1" customFormat="1" ht="14.4">
      <c r="B70" s="31"/>
      <c r="C70" s="32"/>
      <c r="D70" s="51" t="s">
        <v>49</v>
      </c>
      <c r="E70" s="52"/>
      <c r="F70" s="52"/>
      <c r="G70" s="53" t="s">
        <v>50</v>
      </c>
      <c r="H70" s="54"/>
      <c r="I70" s="32"/>
      <c r="J70" s="51" t="s">
        <v>49</v>
      </c>
      <c r="K70" s="52"/>
      <c r="L70" s="52"/>
      <c r="M70" s="52"/>
      <c r="N70" s="53" t="s">
        <v>50</v>
      </c>
      <c r="O70" s="52"/>
      <c r="P70" s="54"/>
      <c r="Q70" s="32"/>
      <c r="R70" s="33"/>
    </row>
    <row r="71" spans="2:18" s="1" customFormat="1" ht="14.4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" customHeight="1">
      <c r="B76" s="31"/>
      <c r="C76" s="167" t="s">
        <v>103</v>
      </c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33"/>
    </row>
    <row r="77" spans="2:18" s="1" customFormat="1" ht="6.9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17</v>
      </c>
      <c r="D78" s="32"/>
      <c r="E78" s="32"/>
      <c r="F78" s="199" t="str">
        <f>F6</f>
        <v>ZS Chrášťany - zkvalitnění výuky</v>
      </c>
      <c r="G78" s="200"/>
      <c r="H78" s="200"/>
      <c r="I78" s="200"/>
      <c r="J78" s="200"/>
      <c r="K78" s="200"/>
      <c r="L78" s="200"/>
      <c r="M78" s="200"/>
      <c r="N78" s="200"/>
      <c r="O78" s="200"/>
      <c r="P78" s="200"/>
      <c r="Q78" s="32"/>
      <c r="R78" s="33"/>
    </row>
    <row r="79" spans="2:18" s="1" customFormat="1" ht="36.9" customHeight="1">
      <c r="B79" s="31"/>
      <c r="C79" s="65" t="s">
        <v>99</v>
      </c>
      <c r="D79" s="32"/>
      <c r="E79" s="32"/>
      <c r="F79" s="181" t="str">
        <f>F7</f>
        <v>ST-17-02 - Jazyková učebna</v>
      </c>
      <c r="G79" s="201"/>
      <c r="H79" s="201"/>
      <c r="I79" s="201"/>
      <c r="J79" s="201"/>
      <c r="K79" s="201"/>
      <c r="L79" s="201"/>
      <c r="M79" s="201"/>
      <c r="N79" s="201"/>
      <c r="O79" s="201"/>
      <c r="P79" s="201"/>
      <c r="Q79" s="32"/>
      <c r="R79" s="33"/>
    </row>
    <row r="80" spans="2:18" s="1" customFormat="1" ht="6.9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21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23</v>
      </c>
      <c r="L81" s="32"/>
      <c r="M81" s="202" t="str">
        <f>IF(O9="","",O9)</f>
        <v>4.2.2017</v>
      </c>
      <c r="N81" s="202"/>
      <c r="O81" s="202"/>
      <c r="P81" s="202"/>
      <c r="Q81" s="32"/>
      <c r="R81" s="33"/>
    </row>
    <row r="82" spans="2:47" s="1" customFormat="1" ht="6.9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3.2">
      <c r="B83" s="31"/>
      <c r="C83" s="28" t="s">
        <v>25</v>
      </c>
      <c r="D83" s="32"/>
      <c r="E83" s="32"/>
      <c r="F83" s="26" t="str">
        <f>E12</f>
        <v>Obec Chrášťany</v>
      </c>
      <c r="G83" s="32"/>
      <c r="H83" s="32"/>
      <c r="I83" s="32"/>
      <c r="J83" s="32"/>
      <c r="K83" s="28" t="s">
        <v>30</v>
      </c>
      <c r="L83" s="32"/>
      <c r="M83" s="169" t="str">
        <f>E18</f>
        <v xml:space="preserve"> </v>
      </c>
      <c r="N83" s="169"/>
      <c r="O83" s="169"/>
      <c r="P83" s="169"/>
      <c r="Q83" s="169"/>
      <c r="R83" s="33"/>
    </row>
    <row r="84" spans="2:47" s="1" customFormat="1" ht="14.4" customHeight="1">
      <c r="B84" s="31"/>
      <c r="C84" s="28" t="s">
        <v>29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32</v>
      </c>
      <c r="L84" s="32"/>
      <c r="M84" s="169" t="str">
        <f>E21</f>
        <v xml:space="preserve"> </v>
      </c>
      <c r="N84" s="169"/>
      <c r="O84" s="169"/>
      <c r="P84" s="169"/>
      <c r="Q84" s="169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07" t="s">
        <v>104</v>
      </c>
      <c r="D86" s="208"/>
      <c r="E86" s="208"/>
      <c r="F86" s="208"/>
      <c r="G86" s="208"/>
      <c r="H86" s="100"/>
      <c r="I86" s="100"/>
      <c r="J86" s="100"/>
      <c r="K86" s="100"/>
      <c r="L86" s="100"/>
      <c r="M86" s="100"/>
      <c r="N86" s="207" t="s">
        <v>105</v>
      </c>
      <c r="O86" s="208"/>
      <c r="P86" s="208"/>
      <c r="Q86" s="208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8" t="s">
        <v>106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86">
        <f>N128</f>
        <v>0</v>
      </c>
      <c r="O88" s="209"/>
      <c r="P88" s="209"/>
      <c r="Q88" s="209"/>
      <c r="R88" s="33"/>
      <c r="AU88" s="17" t="s">
        <v>107</v>
      </c>
    </row>
    <row r="89" spans="2:47" s="6" customFormat="1" ht="24.9" customHeight="1">
      <c r="B89" s="109"/>
      <c r="C89" s="110"/>
      <c r="D89" s="111" t="s">
        <v>108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10">
        <f>N129</f>
        <v>0</v>
      </c>
      <c r="O89" s="211"/>
      <c r="P89" s="211"/>
      <c r="Q89" s="211"/>
      <c r="R89" s="112"/>
    </row>
    <row r="90" spans="2:47" s="7" customFormat="1" ht="19.95" customHeight="1">
      <c r="B90" s="113"/>
      <c r="C90" s="114"/>
      <c r="D90" s="115" t="s">
        <v>109</v>
      </c>
      <c r="E90" s="114"/>
      <c r="F90" s="114"/>
      <c r="G90" s="114"/>
      <c r="H90" s="114"/>
      <c r="I90" s="114"/>
      <c r="J90" s="114"/>
      <c r="K90" s="114"/>
      <c r="L90" s="114"/>
      <c r="M90" s="114"/>
      <c r="N90" s="212">
        <f>N130</f>
        <v>0</v>
      </c>
      <c r="O90" s="213"/>
      <c r="P90" s="213"/>
      <c r="Q90" s="213"/>
      <c r="R90" s="116"/>
    </row>
    <row r="91" spans="2:47" s="7" customFormat="1" ht="19.95" customHeight="1">
      <c r="B91" s="113"/>
      <c r="C91" s="114"/>
      <c r="D91" s="115" t="s">
        <v>110</v>
      </c>
      <c r="E91" s="114"/>
      <c r="F91" s="114"/>
      <c r="G91" s="114"/>
      <c r="H91" s="114"/>
      <c r="I91" s="114"/>
      <c r="J91" s="114"/>
      <c r="K91" s="114"/>
      <c r="L91" s="114"/>
      <c r="M91" s="114"/>
      <c r="N91" s="212">
        <f>N132</f>
        <v>0</v>
      </c>
      <c r="O91" s="213"/>
      <c r="P91" s="213"/>
      <c r="Q91" s="213"/>
      <c r="R91" s="116"/>
    </row>
    <row r="92" spans="2:47" s="7" customFormat="1" ht="19.95" customHeight="1">
      <c r="B92" s="113"/>
      <c r="C92" s="114"/>
      <c r="D92" s="115" t="s">
        <v>111</v>
      </c>
      <c r="E92" s="114"/>
      <c r="F92" s="114"/>
      <c r="G92" s="114"/>
      <c r="H92" s="114"/>
      <c r="I92" s="114"/>
      <c r="J92" s="114"/>
      <c r="K92" s="114"/>
      <c r="L92" s="114"/>
      <c r="M92" s="114"/>
      <c r="N92" s="212">
        <f>N134</f>
        <v>0</v>
      </c>
      <c r="O92" s="213"/>
      <c r="P92" s="213"/>
      <c r="Q92" s="213"/>
      <c r="R92" s="116"/>
    </row>
    <row r="93" spans="2:47" s="7" customFormat="1" ht="19.95" customHeight="1">
      <c r="B93" s="113"/>
      <c r="C93" s="114"/>
      <c r="D93" s="115" t="s">
        <v>112</v>
      </c>
      <c r="E93" s="114"/>
      <c r="F93" s="114"/>
      <c r="G93" s="114"/>
      <c r="H93" s="114"/>
      <c r="I93" s="114"/>
      <c r="J93" s="114"/>
      <c r="K93" s="114"/>
      <c r="L93" s="114"/>
      <c r="M93" s="114"/>
      <c r="N93" s="212">
        <f>N138</f>
        <v>0</v>
      </c>
      <c r="O93" s="213"/>
      <c r="P93" s="213"/>
      <c r="Q93" s="213"/>
      <c r="R93" s="116"/>
    </row>
    <row r="94" spans="2:47" s="7" customFormat="1" ht="19.95" customHeight="1">
      <c r="B94" s="113"/>
      <c r="C94" s="114"/>
      <c r="D94" s="115" t="s">
        <v>113</v>
      </c>
      <c r="E94" s="114"/>
      <c r="F94" s="114"/>
      <c r="G94" s="114"/>
      <c r="H94" s="114"/>
      <c r="I94" s="114"/>
      <c r="J94" s="114"/>
      <c r="K94" s="114"/>
      <c r="L94" s="114"/>
      <c r="M94" s="114"/>
      <c r="N94" s="212">
        <f>N143</f>
        <v>0</v>
      </c>
      <c r="O94" s="213"/>
      <c r="P94" s="213"/>
      <c r="Q94" s="213"/>
      <c r="R94" s="116"/>
    </row>
    <row r="95" spans="2:47" s="6" customFormat="1" ht="24.9" customHeight="1">
      <c r="B95" s="109"/>
      <c r="C95" s="110"/>
      <c r="D95" s="111" t="s">
        <v>114</v>
      </c>
      <c r="E95" s="110"/>
      <c r="F95" s="110"/>
      <c r="G95" s="110"/>
      <c r="H95" s="110"/>
      <c r="I95" s="110"/>
      <c r="J95" s="110"/>
      <c r="K95" s="110"/>
      <c r="L95" s="110"/>
      <c r="M95" s="110"/>
      <c r="N95" s="210">
        <f>N145</f>
        <v>0</v>
      </c>
      <c r="O95" s="211"/>
      <c r="P95" s="211"/>
      <c r="Q95" s="211"/>
      <c r="R95" s="112"/>
    </row>
    <row r="96" spans="2:47" s="7" customFormat="1" ht="19.95" customHeight="1">
      <c r="B96" s="113"/>
      <c r="C96" s="114"/>
      <c r="D96" s="115" t="s">
        <v>116</v>
      </c>
      <c r="E96" s="114"/>
      <c r="F96" s="114"/>
      <c r="G96" s="114"/>
      <c r="H96" s="114"/>
      <c r="I96" s="114"/>
      <c r="J96" s="114"/>
      <c r="K96" s="114"/>
      <c r="L96" s="114"/>
      <c r="M96" s="114"/>
      <c r="N96" s="212">
        <f>N146</f>
        <v>0</v>
      </c>
      <c r="O96" s="213"/>
      <c r="P96" s="213"/>
      <c r="Q96" s="213"/>
      <c r="R96" s="116"/>
    </row>
    <row r="97" spans="2:65" s="7" customFormat="1" ht="19.95" customHeight="1">
      <c r="B97" s="113"/>
      <c r="C97" s="114"/>
      <c r="D97" s="115" t="s">
        <v>117</v>
      </c>
      <c r="E97" s="114"/>
      <c r="F97" s="114"/>
      <c r="G97" s="114"/>
      <c r="H97" s="114"/>
      <c r="I97" s="114"/>
      <c r="J97" s="114"/>
      <c r="K97" s="114"/>
      <c r="L97" s="114"/>
      <c r="M97" s="114"/>
      <c r="N97" s="212">
        <f>N154</f>
        <v>0</v>
      </c>
      <c r="O97" s="213"/>
      <c r="P97" s="213"/>
      <c r="Q97" s="213"/>
      <c r="R97" s="116"/>
    </row>
    <row r="98" spans="2:65" s="7" customFormat="1" ht="19.95" customHeight="1">
      <c r="B98" s="113"/>
      <c r="C98" s="114"/>
      <c r="D98" s="115" t="s">
        <v>118</v>
      </c>
      <c r="E98" s="114"/>
      <c r="F98" s="114"/>
      <c r="G98" s="114"/>
      <c r="H98" s="114"/>
      <c r="I98" s="114"/>
      <c r="J98" s="114"/>
      <c r="K98" s="114"/>
      <c r="L98" s="114"/>
      <c r="M98" s="114"/>
      <c r="N98" s="212">
        <f>N157</f>
        <v>0</v>
      </c>
      <c r="O98" s="213"/>
      <c r="P98" s="213"/>
      <c r="Q98" s="213"/>
      <c r="R98" s="116"/>
    </row>
    <row r="99" spans="2:65" s="7" customFormat="1" ht="19.95" customHeight="1">
      <c r="B99" s="113"/>
      <c r="C99" s="114"/>
      <c r="D99" s="115" t="s">
        <v>119</v>
      </c>
      <c r="E99" s="114"/>
      <c r="F99" s="114"/>
      <c r="G99" s="114"/>
      <c r="H99" s="114"/>
      <c r="I99" s="114"/>
      <c r="J99" s="114"/>
      <c r="K99" s="114"/>
      <c r="L99" s="114"/>
      <c r="M99" s="114"/>
      <c r="N99" s="212">
        <f>N162</f>
        <v>0</v>
      </c>
      <c r="O99" s="213"/>
      <c r="P99" s="213"/>
      <c r="Q99" s="213"/>
      <c r="R99" s="116"/>
    </row>
    <row r="100" spans="2:65" s="7" customFormat="1" ht="19.95" customHeight="1">
      <c r="B100" s="113"/>
      <c r="C100" s="114"/>
      <c r="D100" s="115" t="s">
        <v>120</v>
      </c>
      <c r="E100" s="114"/>
      <c r="F100" s="114"/>
      <c r="G100" s="114"/>
      <c r="H100" s="114"/>
      <c r="I100" s="114"/>
      <c r="J100" s="114"/>
      <c r="K100" s="114"/>
      <c r="L100" s="114"/>
      <c r="M100" s="114"/>
      <c r="N100" s="212">
        <f>N170</f>
        <v>0</v>
      </c>
      <c r="O100" s="213"/>
      <c r="P100" s="213"/>
      <c r="Q100" s="213"/>
      <c r="R100" s="116"/>
    </row>
    <row r="101" spans="2:65" s="7" customFormat="1" ht="19.95" customHeight="1">
      <c r="B101" s="113"/>
      <c r="C101" s="114"/>
      <c r="D101" s="115" t="s">
        <v>122</v>
      </c>
      <c r="E101" s="114"/>
      <c r="F101" s="114"/>
      <c r="G101" s="114"/>
      <c r="H101" s="114"/>
      <c r="I101" s="114"/>
      <c r="J101" s="114"/>
      <c r="K101" s="114"/>
      <c r="L101" s="114"/>
      <c r="M101" s="114"/>
      <c r="N101" s="212">
        <f>N176</f>
        <v>0</v>
      </c>
      <c r="O101" s="213"/>
      <c r="P101" s="213"/>
      <c r="Q101" s="213"/>
      <c r="R101" s="116"/>
    </row>
    <row r="102" spans="2:65" s="7" customFormat="1" ht="19.95" customHeight="1">
      <c r="B102" s="113"/>
      <c r="C102" s="114"/>
      <c r="D102" s="115" t="s">
        <v>124</v>
      </c>
      <c r="E102" s="114"/>
      <c r="F102" s="114"/>
      <c r="G102" s="114"/>
      <c r="H102" s="114"/>
      <c r="I102" s="114"/>
      <c r="J102" s="114"/>
      <c r="K102" s="114"/>
      <c r="L102" s="114"/>
      <c r="M102" s="114"/>
      <c r="N102" s="212">
        <f>N186</f>
        <v>0</v>
      </c>
      <c r="O102" s="213"/>
      <c r="P102" s="213"/>
      <c r="Q102" s="213"/>
      <c r="R102" s="116"/>
    </row>
    <row r="103" spans="2:65" s="7" customFormat="1" ht="19.95" customHeight="1">
      <c r="B103" s="113"/>
      <c r="C103" s="114"/>
      <c r="D103" s="115" t="s">
        <v>125</v>
      </c>
      <c r="E103" s="114"/>
      <c r="F103" s="114"/>
      <c r="G103" s="114"/>
      <c r="H103" s="114"/>
      <c r="I103" s="114"/>
      <c r="J103" s="114"/>
      <c r="K103" s="114"/>
      <c r="L103" s="114"/>
      <c r="M103" s="114"/>
      <c r="N103" s="212">
        <f>N194</f>
        <v>0</v>
      </c>
      <c r="O103" s="213"/>
      <c r="P103" s="213"/>
      <c r="Q103" s="213"/>
      <c r="R103" s="116"/>
    </row>
    <row r="104" spans="2:65" s="7" customFormat="1" ht="19.95" customHeight="1">
      <c r="B104" s="113"/>
      <c r="C104" s="114"/>
      <c r="D104" s="115" t="s">
        <v>126</v>
      </c>
      <c r="E104" s="114"/>
      <c r="F104" s="114"/>
      <c r="G104" s="114"/>
      <c r="H104" s="114"/>
      <c r="I104" s="114"/>
      <c r="J104" s="114"/>
      <c r="K104" s="114"/>
      <c r="L104" s="114"/>
      <c r="M104" s="114"/>
      <c r="N104" s="212">
        <f>N201</f>
        <v>0</v>
      </c>
      <c r="O104" s="213"/>
      <c r="P104" s="213"/>
      <c r="Q104" s="213"/>
      <c r="R104" s="116"/>
    </row>
    <row r="105" spans="2:65" s="1" customFormat="1" ht="21.75" customHeight="1"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3"/>
    </row>
    <row r="106" spans="2:65" s="1" customFormat="1" ht="29.25" customHeight="1">
      <c r="B106" s="31"/>
      <c r="C106" s="108" t="s">
        <v>127</v>
      </c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209">
        <f>ROUND(N107+N108+N109,2)</f>
        <v>0</v>
      </c>
      <c r="O106" s="214"/>
      <c r="P106" s="214"/>
      <c r="Q106" s="214"/>
      <c r="R106" s="33"/>
      <c r="T106" s="117"/>
      <c r="U106" s="118" t="s">
        <v>37</v>
      </c>
    </row>
    <row r="107" spans="2:65" s="1" customFormat="1" ht="18" customHeight="1">
      <c r="B107" s="119"/>
      <c r="C107" s="120"/>
      <c r="D107" s="215" t="s">
        <v>128</v>
      </c>
      <c r="E107" s="215"/>
      <c r="F107" s="215"/>
      <c r="G107" s="215"/>
      <c r="H107" s="215"/>
      <c r="I107" s="120"/>
      <c r="J107" s="120"/>
      <c r="K107" s="120"/>
      <c r="L107" s="120"/>
      <c r="M107" s="120"/>
      <c r="N107" s="216">
        <v>0</v>
      </c>
      <c r="O107" s="216"/>
      <c r="P107" s="216"/>
      <c r="Q107" s="216"/>
      <c r="R107" s="121"/>
      <c r="S107" s="120"/>
      <c r="T107" s="122"/>
      <c r="U107" s="123" t="s">
        <v>38</v>
      </c>
      <c r="V107" s="124"/>
      <c r="W107" s="124"/>
      <c r="X107" s="124"/>
      <c r="Y107" s="124"/>
      <c r="Z107" s="124"/>
      <c r="AA107" s="124"/>
      <c r="AB107" s="124"/>
      <c r="AC107" s="124"/>
      <c r="AD107" s="124"/>
      <c r="AE107" s="124"/>
      <c r="AF107" s="124"/>
      <c r="AG107" s="124"/>
      <c r="AH107" s="124"/>
      <c r="AI107" s="124"/>
      <c r="AJ107" s="124"/>
      <c r="AK107" s="124"/>
      <c r="AL107" s="124"/>
      <c r="AM107" s="124"/>
      <c r="AN107" s="124"/>
      <c r="AO107" s="124"/>
      <c r="AP107" s="124"/>
      <c r="AQ107" s="124"/>
      <c r="AR107" s="124"/>
      <c r="AS107" s="124"/>
      <c r="AT107" s="124"/>
      <c r="AU107" s="124"/>
      <c r="AV107" s="124"/>
      <c r="AW107" s="124"/>
      <c r="AX107" s="124"/>
      <c r="AY107" s="125" t="s">
        <v>129</v>
      </c>
      <c r="AZ107" s="124"/>
      <c r="BA107" s="124"/>
      <c r="BB107" s="124"/>
      <c r="BC107" s="124"/>
      <c r="BD107" s="124"/>
      <c r="BE107" s="126">
        <f>IF(U107="základní",N107,0)</f>
        <v>0</v>
      </c>
      <c r="BF107" s="126">
        <f>IF(U107="snížená",N107,0)</f>
        <v>0</v>
      </c>
      <c r="BG107" s="126">
        <f>IF(U107="zákl. přenesená",N107,0)</f>
        <v>0</v>
      </c>
      <c r="BH107" s="126">
        <f>IF(U107="sníž. přenesená",N107,0)</f>
        <v>0</v>
      </c>
      <c r="BI107" s="126">
        <f>IF(U107="nulová",N107,0)</f>
        <v>0</v>
      </c>
      <c r="BJ107" s="125" t="s">
        <v>80</v>
      </c>
      <c r="BK107" s="124"/>
      <c r="BL107" s="124"/>
      <c r="BM107" s="124"/>
    </row>
    <row r="108" spans="2:65" s="1" customFormat="1" ht="18" customHeight="1">
      <c r="B108" s="119"/>
      <c r="C108" s="120"/>
      <c r="D108" s="215" t="s">
        <v>130</v>
      </c>
      <c r="E108" s="215"/>
      <c r="F108" s="215"/>
      <c r="G108" s="215"/>
      <c r="H108" s="215"/>
      <c r="I108" s="120"/>
      <c r="J108" s="120"/>
      <c r="K108" s="120"/>
      <c r="L108" s="120"/>
      <c r="M108" s="120"/>
      <c r="N108" s="216">
        <v>0</v>
      </c>
      <c r="O108" s="216"/>
      <c r="P108" s="216"/>
      <c r="Q108" s="216"/>
      <c r="R108" s="121"/>
      <c r="S108" s="120"/>
      <c r="T108" s="122"/>
      <c r="U108" s="123" t="s">
        <v>38</v>
      </c>
      <c r="V108" s="124"/>
      <c r="W108" s="124"/>
      <c r="X108" s="124"/>
      <c r="Y108" s="124"/>
      <c r="Z108" s="124"/>
      <c r="AA108" s="124"/>
      <c r="AB108" s="124"/>
      <c r="AC108" s="124"/>
      <c r="AD108" s="124"/>
      <c r="AE108" s="124"/>
      <c r="AF108" s="124"/>
      <c r="AG108" s="124"/>
      <c r="AH108" s="124"/>
      <c r="AI108" s="124"/>
      <c r="AJ108" s="124"/>
      <c r="AK108" s="124"/>
      <c r="AL108" s="124"/>
      <c r="AM108" s="124"/>
      <c r="AN108" s="124"/>
      <c r="AO108" s="124"/>
      <c r="AP108" s="124"/>
      <c r="AQ108" s="124"/>
      <c r="AR108" s="124"/>
      <c r="AS108" s="124"/>
      <c r="AT108" s="124"/>
      <c r="AU108" s="124"/>
      <c r="AV108" s="124"/>
      <c r="AW108" s="124"/>
      <c r="AX108" s="124"/>
      <c r="AY108" s="125" t="s">
        <v>129</v>
      </c>
      <c r="AZ108" s="124"/>
      <c r="BA108" s="124"/>
      <c r="BB108" s="124"/>
      <c r="BC108" s="124"/>
      <c r="BD108" s="124"/>
      <c r="BE108" s="126">
        <f>IF(U108="základní",N108,0)</f>
        <v>0</v>
      </c>
      <c r="BF108" s="126">
        <f>IF(U108="snížená",N108,0)</f>
        <v>0</v>
      </c>
      <c r="BG108" s="126">
        <f>IF(U108="zákl. přenesená",N108,0)</f>
        <v>0</v>
      </c>
      <c r="BH108" s="126">
        <f>IF(U108="sníž. přenesená",N108,0)</f>
        <v>0</v>
      </c>
      <c r="BI108" s="126">
        <f>IF(U108="nulová",N108,0)</f>
        <v>0</v>
      </c>
      <c r="BJ108" s="125" t="s">
        <v>80</v>
      </c>
      <c r="BK108" s="124"/>
      <c r="BL108" s="124"/>
      <c r="BM108" s="124"/>
    </row>
    <row r="109" spans="2:65" s="1" customFormat="1" ht="18" customHeight="1">
      <c r="B109" s="119"/>
      <c r="C109" s="120"/>
      <c r="D109" s="215" t="s">
        <v>539</v>
      </c>
      <c r="E109" s="215"/>
      <c r="F109" s="215"/>
      <c r="G109" s="215"/>
      <c r="H109" s="215"/>
      <c r="I109" s="120"/>
      <c r="J109" s="120"/>
      <c r="K109" s="120"/>
      <c r="L109" s="120"/>
      <c r="M109" s="120"/>
      <c r="N109" s="216">
        <v>0</v>
      </c>
      <c r="O109" s="216"/>
      <c r="P109" s="216"/>
      <c r="Q109" s="216"/>
      <c r="R109" s="121"/>
      <c r="S109" s="120"/>
      <c r="T109" s="127"/>
      <c r="U109" s="128" t="s">
        <v>38</v>
      </c>
      <c r="V109" s="124"/>
      <c r="W109" s="124"/>
      <c r="X109" s="124"/>
      <c r="Y109" s="124"/>
      <c r="Z109" s="124"/>
      <c r="AA109" s="124"/>
      <c r="AB109" s="124"/>
      <c r="AC109" s="124"/>
      <c r="AD109" s="124"/>
      <c r="AE109" s="124"/>
      <c r="AF109" s="124"/>
      <c r="AG109" s="124"/>
      <c r="AH109" s="124"/>
      <c r="AI109" s="124"/>
      <c r="AJ109" s="124"/>
      <c r="AK109" s="124"/>
      <c r="AL109" s="124"/>
      <c r="AM109" s="124"/>
      <c r="AN109" s="124"/>
      <c r="AO109" s="124"/>
      <c r="AP109" s="124"/>
      <c r="AQ109" s="124"/>
      <c r="AR109" s="124"/>
      <c r="AS109" s="124"/>
      <c r="AT109" s="124"/>
      <c r="AU109" s="124"/>
      <c r="AV109" s="124"/>
      <c r="AW109" s="124"/>
      <c r="AX109" s="124"/>
      <c r="AY109" s="125" t="s">
        <v>129</v>
      </c>
      <c r="AZ109" s="124"/>
      <c r="BA109" s="124"/>
      <c r="BB109" s="124"/>
      <c r="BC109" s="124"/>
      <c r="BD109" s="124"/>
      <c r="BE109" s="126">
        <f>IF(U109="základní",N109,0)</f>
        <v>0</v>
      </c>
      <c r="BF109" s="126">
        <f>IF(U109="snížená",N109,0)</f>
        <v>0</v>
      </c>
      <c r="BG109" s="126">
        <f>IF(U109="zákl. přenesená",N109,0)</f>
        <v>0</v>
      </c>
      <c r="BH109" s="126">
        <f>IF(U109="sníž. přenesená",N109,0)</f>
        <v>0</v>
      </c>
      <c r="BI109" s="126">
        <f>IF(U109="nulová",N109,0)</f>
        <v>0</v>
      </c>
      <c r="BJ109" s="125" t="s">
        <v>80</v>
      </c>
      <c r="BK109" s="124"/>
      <c r="BL109" s="124"/>
      <c r="BM109" s="124"/>
    </row>
    <row r="110" spans="2:65" s="1" customFormat="1" ht="18" customHeight="1"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3"/>
    </row>
    <row r="111" spans="2:65" s="1" customFormat="1" ht="29.25" customHeight="1">
      <c r="B111" s="31"/>
      <c r="C111" s="99" t="s">
        <v>91</v>
      </c>
      <c r="D111" s="100"/>
      <c r="E111" s="100"/>
      <c r="F111" s="100"/>
      <c r="G111" s="100"/>
      <c r="H111" s="100"/>
      <c r="I111" s="100"/>
      <c r="J111" s="100"/>
      <c r="K111" s="100"/>
      <c r="L111" s="189">
        <f>ROUND(SUM(N88+N106),2)</f>
        <v>0</v>
      </c>
      <c r="M111" s="189"/>
      <c r="N111" s="189"/>
      <c r="O111" s="189"/>
      <c r="P111" s="189"/>
      <c r="Q111" s="189"/>
      <c r="R111" s="33"/>
    </row>
    <row r="112" spans="2:65" s="1" customFormat="1" ht="6.9" customHeight="1"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7"/>
    </row>
    <row r="116" spans="2:63" s="1" customFormat="1" ht="6.9" customHeight="1">
      <c r="B116" s="58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60"/>
    </row>
    <row r="117" spans="2:63" s="1" customFormat="1" ht="36.9" customHeight="1">
      <c r="B117" s="31"/>
      <c r="C117" s="167" t="s">
        <v>132</v>
      </c>
      <c r="D117" s="201"/>
      <c r="E117" s="201"/>
      <c r="F117" s="201"/>
      <c r="G117" s="201"/>
      <c r="H117" s="201"/>
      <c r="I117" s="201"/>
      <c r="J117" s="201"/>
      <c r="K117" s="201"/>
      <c r="L117" s="201"/>
      <c r="M117" s="201"/>
      <c r="N117" s="201"/>
      <c r="O117" s="201"/>
      <c r="P117" s="201"/>
      <c r="Q117" s="201"/>
      <c r="R117" s="33"/>
    </row>
    <row r="118" spans="2:63" s="1" customFormat="1" ht="6.9" customHeight="1"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3"/>
    </row>
    <row r="119" spans="2:63" s="1" customFormat="1" ht="30" customHeight="1">
      <c r="B119" s="31"/>
      <c r="C119" s="28" t="s">
        <v>17</v>
      </c>
      <c r="D119" s="32"/>
      <c r="E119" s="32"/>
      <c r="F119" s="199" t="str">
        <f>F6</f>
        <v>ZS Chrášťany - zkvalitnění výuky</v>
      </c>
      <c r="G119" s="200"/>
      <c r="H119" s="200"/>
      <c r="I119" s="200"/>
      <c r="J119" s="200"/>
      <c r="K119" s="200"/>
      <c r="L119" s="200"/>
      <c r="M119" s="200"/>
      <c r="N119" s="200"/>
      <c r="O119" s="200"/>
      <c r="P119" s="200"/>
      <c r="Q119" s="32"/>
      <c r="R119" s="33"/>
    </row>
    <row r="120" spans="2:63" s="1" customFormat="1" ht="36.9" customHeight="1">
      <c r="B120" s="31"/>
      <c r="C120" s="65" t="s">
        <v>99</v>
      </c>
      <c r="D120" s="32"/>
      <c r="E120" s="32"/>
      <c r="F120" s="181" t="str">
        <f>F7</f>
        <v>ST-17-02 - Jazyková učebna</v>
      </c>
      <c r="G120" s="201"/>
      <c r="H120" s="201"/>
      <c r="I120" s="201"/>
      <c r="J120" s="201"/>
      <c r="K120" s="201"/>
      <c r="L120" s="201"/>
      <c r="M120" s="201"/>
      <c r="N120" s="201"/>
      <c r="O120" s="201"/>
      <c r="P120" s="201"/>
      <c r="Q120" s="32"/>
      <c r="R120" s="33"/>
    </row>
    <row r="121" spans="2:63" s="1" customFormat="1" ht="6.9" customHeight="1">
      <c r="B121" s="31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3"/>
    </row>
    <row r="122" spans="2:63" s="1" customFormat="1" ht="18" customHeight="1">
      <c r="B122" s="31"/>
      <c r="C122" s="28" t="s">
        <v>21</v>
      </c>
      <c r="D122" s="32"/>
      <c r="E122" s="32"/>
      <c r="F122" s="26" t="str">
        <f>F9</f>
        <v xml:space="preserve"> </v>
      </c>
      <c r="G122" s="32"/>
      <c r="H122" s="32"/>
      <c r="I122" s="32"/>
      <c r="J122" s="32"/>
      <c r="K122" s="28" t="s">
        <v>23</v>
      </c>
      <c r="L122" s="32"/>
      <c r="M122" s="202" t="str">
        <f>IF(O9="","",O9)</f>
        <v>4.2.2017</v>
      </c>
      <c r="N122" s="202"/>
      <c r="O122" s="202"/>
      <c r="P122" s="202"/>
      <c r="Q122" s="32"/>
      <c r="R122" s="33"/>
    </row>
    <row r="123" spans="2:63" s="1" customFormat="1" ht="6.9" customHeight="1">
      <c r="B123" s="31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3"/>
    </row>
    <row r="124" spans="2:63" s="1" customFormat="1" ht="13.2">
      <c r="B124" s="31"/>
      <c r="C124" s="28" t="s">
        <v>25</v>
      </c>
      <c r="D124" s="32"/>
      <c r="E124" s="32"/>
      <c r="F124" s="26" t="str">
        <f>E12</f>
        <v>Obec Chrášťany</v>
      </c>
      <c r="G124" s="32"/>
      <c r="H124" s="32"/>
      <c r="I124" s="32"/>
      <c r="J124" s="32"/>
      <c r="K124" s="28" t="s">
        <v>30</v>
      </c>
      <c r="L124" s="32"/>
      <c r="M124" s="169" t="str">
        <f>E18</f>
        <v xml:space="preserve"> </v>
      </c>
      <c r="N124" s="169"/>
      <c r="O124" s="169"/>
      <c r="P124" s="169"/>
      <c r="Q124" s="169"/>
      <c r="R124" s="33"/>
    </row>
    <row r="125" spans="2:63" s="1" customFormat="1" ht="14.4" customHeight="1">
      <c r="B125" s="31"/>
      <c r="C125" s="28" t="s">
        <v>29</v>
      </c>
      <c r="D125" s="32"/>
      <c r="E125" s="32"/>
      <c r="F125" s="26" t="str">
        <f>IF(E15="","",E15)</f>
        <v xml:space="preserve"> </v>
      </c>
      <c r="G125" s="32"/>
      <c r="H125" s="32"/>
      <c r="I125" s="32"/>
      <c r="J125" s="32"/>
      <c r="K125" s="28" t="s">
        <v>32</v>
      </c>
      <c r="L125" s="32"/>
      <c r="M125" s="169" t="str">
        <f>E21</f>
        <v xml:space="preserve"> </v>
      </c>
      <c r="N125" s="169"/>
      <c r="O125" s="169"/>
      <c r="P125" s="169"/>
      <c r="Q125" s="169"/>
      <c r="R125" s="33"/>
    </row>
    <row r="126" spans="2:63" s="1" customFormat="1" ht="10.35" customHeight="1">
      <c r="B126" s="31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3"/>
    </row>
    <row r="127" spans="2:63" s="8" customFormat="1" ht="29.25" customHeight="1">
      <c r="B127" s="129"/>
      <c r="C127" s="130" t="s">
        <v>133</v>
      </c>
      <c r="D127" s="131" t="s">
        <v>134</v>
      </c>
      <c r="E127" s="131" t="s">
        <v>55</v>
      </c>
      <c r="F127" s="217" t="s">
        <v>135</v>
      </c>
      <c r="G127" s="217"/>
      <c r="H127" s="217"/>
      <c r="I127" s="217"/>
      <c r="J127" s="131" t="s">
        <v>136</v>
      </c>
      <c r="K127" s="131" t="s">
        <v>137</v>
      </c>
      <c r="L127" s="218" t="s">
        <v>138</v>
      </c>
      <c r="M127" s="218"/>
      <c r="N127" s="217" t="s">
        <v>105</v>
      </c>
      <c r="O127" s="217"/>
      <c r="P127" s="217"/>
      <c r="Q127" s="219"/>
      <c r="R127" s="132"/>
      <c r="T127" s="72" t="s">
        <v>139</v>
      </c>
      <c r="U127" s="73" t="s">
        <v>37</v>
      </c>
      <c r="V127" s="73" t="s">
        <v>140</v>
      </c>
      <c r="W127" s="73" t="s">
        <v>141</v>
      </c>
      <c r="X127" s="73" t="s">
        <v>142</v>
      </c>
      <c r="Y127" s="73" t="s">
        <v>143</v>
      </c>
      <c r="Z127" s="73" t="s">
        <v>144</v>
      </c>
      <c r="AA127" s="74" t="s">
        <v>145</v>
      </c>
    </row>
    <row r="128" spans="2:63" s="1" customFormat="1" ht="29.25" customHeight="1">
      <c r="B128" s="31"/>
      <c r="C128" s="76" t="s">
        <v>101</v>
      </c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227">
        <f>BK128</f>
        <v>0</v>
      </c>
      <c r="O128" s="228"/>
      <c r="P128" s="228"/>
      <c r="Q128" s="228"/>
      <c r="R128" s="33"/>
      <c r="T128" s="75"/>
      <c r="U128" s="47"/>
      <c r="V128" s="47"/>
      <c r="W128" s="133">
        <f>W129+W145</f>
        <v>120.77728399999999</v>
      </c>
      <c r="X128" s="47"/>
      <c r="Y128" s="133">
        <f>Y129+Y145</f>
        <v>1.1062772999999999</v>
      </c>
      <c r="Z128" s="47"/>
      <c r="AA128" s="134">
        <f>AA129+AA145</f>
        <v>0.43737285000000004</v>
      </c>
      <c r="AT128" s="17" t="s">
        <v>72</v>
      </c>
      <c r="AU128" s="17" t="s">
        <v>107</v>
      </c>
      <c r="BK128" s="135">
        <f>BK129+BK145</f>
        <v>0</v>
      </c>
    </row>
    <row r="129" spans="2:65" s="9" customFormat="1" ht="37.35" customHeight="1">
      <c r="B129" s="136"/>
      <c r="C129" s="137"/>
      <c r="D129" s="138" t="s">
        <v>108</v>
      </c>
      <c r="E129" s="138"/>
      <c r="F129" s="138"/>
      <c r="G129" s="138"/>
      <c r="H129" s="138"/>
      <c r="I129" s="138"/>
      <c r="J129" s="138"/>
      <c r="K129" s="138"/>
      <c r="L129" s="138"/>
      <c r="M129" s="138"/>
      <c r="N129" s="229">
        <f>BK129</f>
        <v>0</v>
      </c>
      <c r="O129" s="210"/>
      <c r="P129" s="210"/>
      <c r="Q129" s="210"/>
      <c r="R129" s="139"/>
      <c r="T129" s="140"/>
      <c r="U129" s="137"/>
      <c r="V129" s="137"/>
      <c r="W129" s="141">
        <f>W130+W132+W134+W138+W143</f>
        <v>26.987352000000001</v>
      </c>
      <c r="X129" s="137"/>
      <c r="Y129" s="141">
        <f>Y130+Y132+Y134+Y138+Y143</f>
        <v>0.46616200000000002</v>
      </c>
      <c r="Z129" s="137"/>
      <c r="AA129" s="142">
        <f>AA130+AA132+AA134+AA138+AA143</f>
        <v>0.1368</v>
      </c>
      <c r="AR129" s="143" t="s">
        <v>80</v>
      </c>
      <c r="AT129" s="144" t="s">
        <v>72</v>
      </c>
      <c r="AU129" s="144" t="s">
        <v>73</v>
      </c>
      <c r="AY129" s="143" t="s">
        <v>146</v>
      </c>
      <c r="BK129" s="145">
        <f>BK130+BK132+BK134+BK138+BK143</f>
        <v>0</v>
      </c>
    </row>
    <row r="130" spans="2:65" s="9" customFormat="1" ht="19.95" customHeight="1">
      <c r="B130" s="136"/>
      <c r="C130" s="137"/>
      <c r="D130" s="146" t="s">
        <v>109</v>
      </c>
      <c r="E130" s="146"/>
      <c r="F130" s="146"/>
      <c r="G130" s="146"/>
      <c r="H130" s="146"/>
      <c r="I130" s="146"/>
      <c r="J130" s="146"/>
      <c r="K130" s="146"/>
      <c r="L130" s="146"/>
      <c r="M130" s="146"/>
      <c r="N130" s="230">
        <f>BK130</f>
        <v>0</v>
      </c>
      <c r="O130" s="231"/>
      <c r="P130" s="231"/>
      <c r="Q130" s="231"/>
      <c r="R130" s="139"/>
      <c r="T130" s="140"/>
      <c r="U130" s="137"/>
      <c r="V130" s="137"/>
      <c r="W130" s="141">
        <f>W131</f>
        <v>1.4280000000000002</v>
      </c>
      <c r="X130" s="137"/>
      <c r="Y130" s="141">
        <f>Y131</f>
        <v>0.143682</v>
      </c>
      <c r="Z130" s="137"/>
      <c r="AA130" s="142">
        <f>AA131</f>
        <v>0</v>
      </c>
      <c r="AR130" s="143" t="s">
        <v>80</v>
      </c>
      <c r="AT130" s="144" t="s">
        <v>72</v>
      </c>
      <c r="AU130" s="144" t="s">
        <v>80</v>
      </c>
      <c r="AY130" s="143" t="s">
        <v>146</v>
      </c>
      <c r="BK130" s="145">
        <f>BK131</f>
        <v>0</v>
      </c>
    </row>
    <row r="131" spans="2:65" s="1" customFormat="1" ht="31.5" customHeight="1">
      <c r="B131" s="119"/>
      <c r="C131" s="147" t="s">
        <v>80</v>
      </c>
      <c r="D131" s="147" t="s">
        <v>148</v>
      </c>
      <c r="E131" s="148" t="s">
        <v>159</v>
      </c>
      <c r="F131" s="220" t="s">
        <v>160</v>
      </c>
      <c r="G131" s="220"/>
      <c r="H131" s="220"/>
      <c r="I131" s="220"/>
      <c r="J131" s="149" t="s">
        <v>161</v>
      </c>
      <c r="K131" s="150">
        <v>2.1</v>
      </c>
      <c r="L131" s="221"/>
      <c r="M131" s="221"/>
      <c r="N131" s="221">
        <f>ROUND(L131*K131,2)</f>
        <v>0</v>
      </c>
      <c r="O131" s="221"/>
      <c r="P131" s="221"/>
      <c r="Q131" s="221"/>
      <c r="R131" s="121"/>
      <c r="T131" s="151" t="s">
        <v>5</v>
      </c>
      <c r="U131" s="40" t="s">
        <v>38</v>
      </c>
      <c r="V131" s="152">
        <v>0.68</v>
      </c>
      <c r="W131" s="152">
        <f>V131*K131</f>
        <v>1.4280000000000002</v>
      </c>
      <c r="X131" s="152">
        <v>6.8419999999999995E-2</v>
      </c>
      <c r="Y131" s="152">
        <f>X131*K131</f>
        <v>0.143682</v>
      </c>
      <c r="Z131" s="152">
        <v>0</v>
      </c>
      <c r="AA131" s="153">
        <f>Z131*K131</f>
        <v>0</v>
      </c>
      <c r="AR131" s="17" t="s">
        <v>152</v>
      </c>
      <c r="AT131" s="17" t="s">
        <v>148</v>
      </c>
      <c r="AU131" s="17" t="s">
        <v>97</v>
      </c>
      <c r="AY131" s="17" t="s">
        <v>146</v>
      </c>
      <c r="BE131" s="154">
        <f>IF(U131="základní",N131,0)</f>
        <v>0</v>
      </c>
      <c r="BF131" s="154">
        <f>IF(U131="snížená",N131,0)</f>
        <v>0</v>
      </c>
      <c r="BG131" s="154">
        <f>IF(U131="zákl. přenesená",N131,0)</f>
        <v>0</v>
      </c>
      <c r="BH131" s="154">
        <f>IF(U131="sníž. přenesená",N131,0)</f>
        <v>0</v>
      </c>
      <c r="BI131" s="154">
        <f>IF(U131="nulová",N131,0)</f>
        <v>0</v>
      </c>
      <c r="BJ131" s="17" t="s">
        <v>80</v>
      </c>
      <c r="BK131" s="154">
        <f>ROUND(L131*K131,2)</f>
        <v>0</v>
      </c>
      <c r="BL131" s="17" t="s">
        <v>152</v>
      </c>
      <c r="BM131" s="17" t="s">
        <v>540</v>
      </c>
    </row>
    <row r="132" spans="2:65" s="9" customFormat="1" ht="29.85" customHeight="1">
      <c r="B132" s="136"/>
      <c r="C132" s="137"/>
      <c r="D132" s="146" t="s">
        <v>110</v>
      </c>
      <c r="E132" s="146"/>
      <c r="F132" s="146"/>
      <c r="G132" s="146"/>
      <c r="H132" s="146"/>
      <c r="I132" s="146"/>
      <c r="J132" s="146"/>
      <c r="K132" s="146"/>
      <c r="L132" s="146"/>
      <c r="M132" s="146"/>
      <c r="N132" s="224">
        <f>BK132</f>
        <v>0</v>
      </c>
      <c r="O132" s="225"/>
      <c r="P132" s="225"/>
      <c r="Q132" s="225"/>
      <c r="R132" s="139"/>
      <c r="T132" s="140"/>
      <c r="U132" s="137"/>
      <c r="V132" s="137"/>
      <c r="W132" s="141">
        <f>W133</f>
        <v>4.8620000000000001</v>
      </c>
      <c r="X132" s="137"/>
      <c r="Y132" s="141">
        <f>Y133</f>
        <v>0.315</v>
      </c>
      <c r="Z132" s="137"/>
      <c r="AA132" s="142">
        <f>AA133</f>
        <v>0</v>
      </c>
      <c r="AR132" s="143" t="s">
        <v>80</v>
      </c>
      <c r="AT132" s="144" t="s">
        <v>72</v>
      </c>
      <c r="AU132" s="144" t="s">
        <v>80</v>
      </c>
      <c r="AY132" s="143" t="s">
        <v>146</v>
      </c>
      <c r="BK132" s="145">
        <f>BK133</f>
        <v>0</v>
      </c>
    </row>
    <row r="133" spans="2:65" s="1" customFormat="1" ht="31.5" customHeight="1">
      <c r="B133" s="119"/>
      <c r="C133" s="147" t="s">
        <v>97</v>
      </c>
      <c r="D133" s="147" t="s">
        <v>148</v>
      </c>
      <c r="E133" s="148" t="s">
        <v>189</v>
      </c>
      <c r="F133" s="220" t="s">
        <v>190</v>
      </c>
      <c r="G133" s="220"/>
      <c r="H133" s="220"/>
      <c r="I133" s="220"/>
      <c r="J133" s="149" t="s">
        <v>151</v>
      </c>
      <c r="K133" s="150">
        <v>2</v>
      </c>
      <c r="L133" s="221"/>
      <c r="M133" s="221"/>
      <c r="N133" s="221">
        <f>ROUND(L133*K133,2)</f>
        <v>0</v>
      </c>
      <c r="O133" s="221"/>
      <c r="P133" s="221"/>
      <c r="Q133" s="221"/>
      <c r="R133" s="121"/>
      <c r="T133" s="151" t="s">
        <v>5</v>
      </c>
      <c r="U133" s="40" t="s">
        <v>38</v>
      </c>
      <c r="V133" s="152">
        <v>2.431</v>
      </c>
      <c r="W133" s="152">
        <f>V133*K133</f>
        <v>4.8620000000000001</v>
      </c>
      <c r="X133" s="152">
        <v>0.1575</v>
      </c>
      <c r="Y133" s="152">
        <f>X133*K133</f>
        <v>0.315</v>
      </c>
      <c r="Z133" s="152">
        <v>0</v>
      </c>
      <c r="AA133" s="153">
        <f>Z133*K133</f>
        <v>0</v>
      </c>
      <c r="AR133" s="17" t="s">
        <v>152</v>
      </c>
      <c r="AT133" s="17" t="s">
        <v>148</v>
      </c>
      <c r="AU133" s="17" t="s">
        <v>97</v>
      </c>
      <c r="AY133" s="17" t="s">
        <v>146</v>
      </c>
      <c r="BE133" s="154">
        <f>IF(U133="základní",N133,0)</f>
        <v>0</v>
      </c>
      <c r="BF133" s="154">
        <f>IF(U133="snížená",N133,0)</f>
        <v>0</v>
      </c>
      <c r="BG133" s="154">
        <f>IF(U133="zákl. přenesená",N133,0)</f>
        <v>0</v>
      </c>
      <c r="BH133" s="154">
        <f>IF(U133="sníž. přenesená",N133,0)</f>
        <v>0</v>
      </c>
      <c r="BI133" s="154">
        <f>IF(U133="nulová",N133,0)</f>
        <v>0</v>
      </c>
      <c r="BJ133" s="17" t="s">
        <v>80</v>
      </c>
      <c r="BK133" s="154">
        <f>ROUND(L133*K133,2)</f>
        <v>0</v>
      </c>
      <c r="BL133" s="17" t="s">
        <v>152</v>
      </c>
      <c r="BM133" s="17" t="s">
        <v>541</v>
      </c>
    </row>
    <row r="134" spans="2:65" s="9" customFormat="1" ht="29.85" customHeight="1">
      <c r="B134" s="136"/>
      <c r="C134" s="137"/>
      <c r="D134" s="146" t="s">
        <v>111</v>
      </c>
      <c r="E134" s="146"/>
      <c r="F134" s="146"/>
      <c r="G134" s="146"/>
      <c r="H134" s="146"/>
      <c r="I134" s="146"/>
      <c r="J134" s="146"/>
      <c r="K134" s="146"/>
      <c r="L134" s="146"/>
      <c r="M134" s="146"/>
      <c r="N134" s="224">
        <f>BK134</f>
        <v>0</v>
      </c>
      <c r="O134" s="225"/>
      <c r="P134" s="225"/>
      <c r="Q134" s="225"/>
      <c r="R134" s="139"/>
      <c r="T134" s="140"/>
      <c r="U134" s="137"/>
      <c r="V134" s="137"/>
      <c r="W134" s="141">
        <f>SUM(W135:W137)</f>
        <v>19.862200000000001</v>
      </c>
      <c r="X134" s="137"/>
      <c r="Y134" s="141">
        <f>SUM(Y135:Y137)</f>
        <v>7.4799999999999997E-3</v>
      </c>
      <c r="Z134" s="137"/>
      <c r="AA134" s="142">
        <f>SUM(AA135:AA137)</f>
        <v>0.1368</v>
      </c>
      <c r="AR134" s="143" t="s">
        <v>80</v>
      </c>
      <c r="AT134" s="144" t="s">
        <v>72</v>
      </c>
      <c r="AU134" s="144" t="s">
        <v>80</v>
      </c>
      <c r="AY134" s="143" t="s">
        <v>146</v>
      </c>
      <c r="BK134" s="145">
        <f>SUM(BK135:BK137)</f>
        <v>0</v>
      </c>
    </row>
    <row r="135" spans="2:65" s="1" customFormat="1" ht="44.25" customHeight="1">
      <c r="B135" s="119"/>
      <c r="C135" s="147" t="s">
        <v>394</v>
      </c>
      <c r="D135" s="147" t="s">
        <v>148</v>
      </c>
      <c r="E135" s="148" t="s">
        <v>228</v>
      </c>
      <c r="F135" s="220" t="s">
        <v>229</v>
      </c>
      <c r="G135" s="220"/>
      <c r="H135" s="220"/>
      <c r="I135" s="220"/>
      <c r="J135" s="149" t="s">
        <v>161</v>
      </c>
      <c r="K135" s="150">
        <v>44</v>
      </c>
      <c r="L135" s="221"/>
      <c r="M135" s="221"/>
      <c r="N135" s="221">
        <f>ROUND(L135*K135,2)</f>
        <v>0</v>
      </c>
      <c r="O135" s="221"/>
      <c r="P135" s="221"/>
      <c r="Q135" s="221"/>
      <c r="R135" s="121"/>
      <c r="T135" s="151" t="s">
        <v>5</v>
      </c>
      <c r="U135" s="40" t="s">
        <v>38</v>
      </c>
      <c r="V135" s="152">
        <v>0.105</v>
      </c>
      <c r="W135" s="152">
        <f>V135*K135</f>
        <v>4.62</v>
      </c>
      <c r="X135" s="152">
        <v>1.2999999999999999E-4</v>
      </c>
      <c r="Y135" s="152">
        <f>X135*K135</f>
        <v>5.7199999999999994E-3</v>
      </c>
      <c r="Z135" s="152">
        <v>0</v>
      </c>
      <c r="AA135" s="153">
        <f>Z135*K135</f>
        <v>0</v>
      </c>
      <c r="AR135" s="17" t="s">
        <v>152</v>
      </c>
      <c r="AT135" s="17" t="s">
        <v>148</v>
      </c>
      <c r="AU135" s="17" t="s">
        <v>97</v>
      </c>
      <c r="AY135" s="17" t="s">
        <v>146</v>
      </c>
      <c r="BE135" s="154">
        <f>IF(U135="základní",N135,0)</f>
        <v>0</v>
      </c>
      <c r="BF135" s="154">
        <f>IF(U135="snížená",N135,0)</f>
        <v>0</v>
      </c>
      <c r="BG135" s="154">
        <f>IF(U135="zákl. přenesená",N135,0)</f>
        <v>0</v>
      </c>
      <c r="BH135" s="154">
        <f>IF(U135="sníž. přenesená",N135,0)</f>
        <v>0</v>
      </c>
      <c r="BI135" s="154">
        <f>IF(U135="nulová",N135,0)</f>
        <v>0</v>
      </c>
      <c r="BJ135" s="17" t="s">
        <v>80</v>
      </c>
      <c r="BK135" s="154">
        <f>ROUND(L135*K135,2)</f>
        <v>0</v>
      </c>
      <c r="BL135" s="17" t="s">
        <v>152</v>
      </c>
      <c r="BM135" s="17" t="s">
        <v>542</v>
      </c>
    </row>
    <row r="136" spans="2:65" s="1" customFormat="1" ht="31.5" customHeight="1">
      <c r="B136" s="119"/>
      <c r="C136" s="147" t="s">
        <v>415</v>
      </c>
      <c r="D136" s="147" t="s">
        <v>148</v>
      </c>
      <c r="E136" s="148" t="s">
        <v>232</v>
      </c>
      <c r="F136" s="220" t="s">
        <v>233</v>
      </c>
      <c r="G136" s="220"/>
      <c r="H136" s="220"/>
      <c r="I136" s="220"/>
      <c r="J136" s="149" t="s">
        <v>161</v>
      </c>
      <c r="K136" s="150">
        <v>44</v>
      </c>
      <c r="L136" s="221"/>
      <c r="M136" s="221"/>
      <c r="N136" s="221">
        <f>ROUND(L136*K136,2)</f>
        <v>0</v>
      </c>
      <c r="O136" s="221"/>
      <c r="P136" s="221"/>
      <c r="Q136" s="221"/>
      <c r="R136" s="121"/>
      <c r="T136" s="151" t="s">
        <v>5</v>
      </c>
      <c r="U136" s="40" t="s">
        <v>38</v>
      </c>
      <c r="V136" s="152">
        <v>0.308</v>
      </c>
      <c r="W136" s="152">
        <f>V136*K136</f>
        <v>13.552</v>
      </c>
      <c r="X136" s="152">
        <v>4.0000000000000003E-5</v>
      </c>
      <c r="Y136" s="152">
        <f>X136*K136</f>
        <v>1.7600000000000001E-3</v>
      </c>
      <c r="Z136" s="152">
        <v>0</v>
      </c>
      <c r="AA136" s="153">
        <f>Z136*K136</f>
        <v>0</v>
      </c>
      <c r="AR136" s="17" t="s">
        <v>152</v>
      </c>
      <c r="AT136" s="17" t="s">
        <v>148</v>
      </c>
      <c r="AU136" s="17" t="s">
        <v>97</v>
      </c>
      <c r="AY136" s="17" t="s">
        <v>146</v>
      </c>
      <c r="BE136" s="154">
        <f>IF(U136="základní",N136,0)</f>
        <v>0</v>
      </c>
      <c r="BF136" s="154">
        <f>IF(U136="snížená",N136,0)</f>
        <v>0</v>
      </c>
      <c r="BG136" s="154">
        <f>IF(U136="zákl. přenesená",N136,0)</f>
        <v>0</v>
      </c>
      <c r="BH136" s="154">
        <f>IF(U136="sníž. přenesená",N136,0)</f>
        <v>0</v>
      </c>
      <c r="BI136" s="154">
        <f>IF(U136="nulová",N136,0)</f>
        <v>0</v>
      </c>
      <c r="BJ136" s="17" t="s">
        <v>80</v>
      </c>
      <c r="BK136" s="154">
        <f>ROUND(L136*K136,2)</f>
        <v>0</v>
      </c>
      <c r="BL136" s="17" t="s">
        <v>152</v>
      </c>
      <c r="BM136" s="17" t="s">
        <v>543</v>
      </c>
    </row>
    <row r="137" spans="2:65" s="1" customFormat="1" ht="22.5" customHeight="1">
      <c r="B137" s="119"/>
      <c r="C137" s="147" t="s">
        <v>152</v>
      </c>
      <c r="D137" s="147" t="s">
        <v>148</v>
      </c>
      <c r="E137" s="148" t="s">
        <v>243</v>
      </c>
      <c r="F137" s="220" t="s">
        <v>244</v>
      </c>
      <c r="G137" s="220"/>
      <c r="H137" s="220"/>
      <c r="I137" s="220"/>
      <c r="J137" s="149" t="s">
        <v>161</v>
      </c>
      <c r="K137" s="150">
        <v>1.8</v>
      </c>
      <c r="L137" s="221"/>
      <c r="M137" s="221"/>
      <c r="N137" s="221">
        <f>ROUND(L137*K137,2)</f>
        <v>0</v>
      </c>
      <c r="O137" s="221"/>
      <c r="P137" s="221"/>
      <c r="Q137" s="221"/>
      <c r="R137" s="121"/>
      <c r="T137" s="151" t="s">
        <v>5</v>
      </c>
      <c r="U137" s="40" t="s">
        <v>38</v>
      </c>
      <c r="V137" s="152">
        <v>0.93899999999999995</v>
      </c>
      <c r="W137" s="152">
        <f>V137*K137</f>
        <v>1.6901999999999999</v>
      </c>
      <c r="X137" s="152">
        <v>0</v>
      </c>
      <c r="Y137" s="152">
        <f>X137*K137</f>
        <v>0</v>
      </c>
      <c r="Z137" s="152">
        <v>7.5999999999999998E-2</v>
      </c>
      <c r="AA137" s="153">
        <f>Z137*K137</f>
        <v>0.1368</v>
      </c>
      <c r="AR137" s="17" t="s">
        <v>152</v>
      </c>
      <c r="AT137" s="17" t="s">
        <v>148</v>
      </c>
      <c r="AU137" s="17" t="s">
        <v>97</v>
      </c>
      <c r="AY137" s="17" t="s">
        <v>146</v>
      </c>
      <c r="BE137" s="154">
        <f>IF(U137="základní",N137,0)</f>
        <v>0</v>
      </c>
      <c r="BF137" s="154">
        <f>IF(U137="snížená",N137,0)</f>
        <v>0</v>
      </c>
      <c r="BG137" s="154">
        <f>IF(U137="zákl. přenesená",N137,0)</f>
        <v>0</v>
      </c>
      <c r="BH137" s="154">
        <f>IF(U137="sníž. přenesená",N137,0)</f>
        <v>0</v>
      </c>
      <c r="BI137" s="154">
        <f>IF(U137="nulová",N137,0)</f>
        <v>0</v>
      </c>
      <c r="BJ137" s="17" t="s">
        <v>80</v>
      </c>
      <c r="BK137" s="154">
        <f>ROUND(L137*K137,2)</f>
        <v>0</v>
      </c>
      <c r="BL137" s="17" t="s">
        <v>152</v>
      </c>
      <c r="BM137" s="17" t="s">
        <v>544</v>
      </c>
    </row>
    <row r="138" spans="2:65" s="9" customFormat="1" ht="29.85" customHeight="1">
      <c r="B138" s="136"/>
      <c r="C138" s="137"/>
      <c r="D138" s="146" t="s">
        <v>112</v>
      </c>
      <c r="E138" s="146"/>
      <c r="F138" s="146"/>
      <c r="G138" s="146"/>
      <c r="H138" s="146"/>
      <c r="I138" s="146"/>
      <c r="J138" s="146"/>
      <c r="K138" s="146"/>
      <c r="L138" s="146"/>
      <c r="M138" s="146"/>
      <c r="N138" s="224">
        <f>BK138</f>
        <v>0</v>
      </c>
      <c r="O138" s="225"/>
      <c r="P138" s="225"/>
      <c r="Q138" s="225"/>
      <c r="R138" s="139"/>
      <c r="T138" s="140"/>
      <c r="U138" s="137"/>
      <c r="V138" s="137"/>
      <c r="W138" s="141">
        <f>SUM(W139:W142)</f>
        <v>0.68696400000000002</v>
      </c>
      <c r="X138" s="137"/>
      <c r="Y138" s="141">
        <f>SUM(Y139:Y142)</f>
        <v>0</v>
      </c>
      <c r="Z138" s="137"/>
      <c r="AA138" s="142">
        <f>SUM(AA139:AA142)</f>
        <v>0</v>
      </c>
      <c r="AR138" s="143" t="s">
        <v>80</v>
      </c>
      <c r="AT138" s="144" t="s">
        <v>72</v>
      </c>
      <c r="AU138" s="144" t="s">
        <v>80</v>
      </c>
      <c r="AY138" s="143" t="s">
        <v>146</v>
      </c>
      <c r="BK138" s="145">
        <f>SUM(BK139:BK142)</f>
        <v>0</v>
      </c>
    </row>
    <row r="139" spans="2:65" s="1" customFormat="1" ht="44.25" customHeight="1">
      <c r="B139" s="119"/>
      <c r="C139" s="147" t="s">
        <v>239</v>
      </c>
      <c r="D139" s="147" t="s">
        <v>148</v>
      </c>
      <c r="E139" s="148" t="s">
        <v>255</v>
      </c>
      <c r="F139" s="220" t="s">
        <v>256</v>
      </c>
      <c r="G139" s="220"/>
      <c r="H139" s="220"/>
      <c r="I139" s="220"/>
      <c r="J139" s="149" t="s">
        <v>156</v>
      </c>
      <c r="K139" s="150">
        <v>0.437</v>
      </c>
      <c r="L139" s="221"/>
      <c r="M139" s="221"/>
      <c r="N139" s="221">
        <f>ROUND(L139*K139,2)</f>
        <v>0</v>
      </c>
      <c r="O139" s="221"/>
      <c r="P139" s="221"/>
      <c r="Q139" s="221"/>
      <c r="R139" s="121"/>
      <c r="T139" s="151" t="s">
        <v>5</v>
      </c>
      <c r="U139" s="40" t="s">
        <v>38</v>
      </c>
      <c r="V139" s="152">
        <v>1.411</v>
      </c>
      <c r="W139" s="152">
        <f>V139*K139</f>
        <v>0.61660700000000002</v>
      </c>
      <c r="X139" s="152">
        <v>0</v>
      </c>
      <c r="Y139" s="152">
        <f>X139*K139</f>
        <v>0</v>
      </c>
      <c r="Z139" s="152">
        <v>0</v>
      </c>
      <c r="AA139" s="153">
        <f>Z139*K139</f>
        <v>0</v>
      </c>
      <c r="AR139" s="17" t="s">
        <v>152</v>
      </c>
      <c r="AT139" s="17" t="s">
        <v>148</v>
      </c>
      <c r="AU139" s="17" t="s">
        <v>97</v>
      </c>
      <c r="AY139" s="17" t="s">
        <v>146</v>
      </c>
      <c r="BE139" s="154">
        <f>IF(U139="základní",N139,0)</f>
        <v>0</v>
      </c>
      <c r="BF139" s="154">
        <f>IF(U139="snížená",N139,0)</f>
        <v>0</v>
      </c>
      <c r="BG139" s="154">
        <f>IF(U139="zákl. přenesená",N139,0)</f>
        <v>0</v>
      </c>
      <c r="BH139" s="154">
        <f>IF(U139="sníž. přenesená",N139,0)</f>
        <v>0</v>
      </c>
      <c r="BI139" s="154">
        <f>IF(U139="nulová",N139,0)</f>
        <v>0</v>
      </c>
      <c r="BJ139" s="17" t="s">
        <v>80</v>
      </c>
      <c r="BK139" s="154">
        <f>ROUND(L139*K139,2)</f>
        <v>0</v>
      </c>
      <c r="BL139" s="17" t="s">
        <v>152</v>
      </c>
      <c r="BM139" s="17" t="s">
        <v>545</v>
      </c>
    </row>
    <row r="140" spans="2:65" s="1" customFormat="1" ht="31.5" customHeight="1">
      <c r="B140" s="119"/>
      <c r="C140" s="147" t="s">
        <v>235</v>
      </c>
      <c r="D140" s="147" t="s">
        <v>148</v>
      </c>
      <c r="E140" s="148" t="s">
        <v>259</v>
      </c>
      <c r="F140" s="220" t="s">
        <v>260</v>
      </c>
      <c r="G140" s="220"/>
      <c r="H140" s="220"/>
      <c r="I140" s="220"/>
      <c r="J140" s="149" t="s">
        <v>156</v>
      </c>
      <c r="K140" s="150">
        <v>0.437</v>
      </c>
      <c r="L140" s="221"/>
      <c r="M140" s="221"/>
      <c r="N140" s="221">
        <f>ROUND(L140*K140,2)</f>
        <v>0</v>
      </c>
      <c r="O140" s="221"/>
      <c r="P140" s="221"/>
      <c r="Q140" s="221"/>
      <c r="R140" s="121"/>
      <c r="T140" s="151" t="s">
        <v>5</v>
      </c>
      <c r="U140" s="40" t="s">
        <v>38</v>
      </c>
      <c r="V140" s="152">
        <v>0.125</v>
      </c>
      <c r="W140" s="152">
        <f>V140*K140</f>
        <v>5.4625E-2</v>
      </c>
      <c r="X140" s="152">
        <v>0</v>
      </c>
      <c r="Y140" s="152">
        <f>X140*K140</f>
        <v>0</v>
      </c>
      <c r="Z140" s="152">
        <v>0</v>
      </c>
      <c r="AA140" s="153">
        <f>Z140*K140</f>
        <v>0</v>
      </c>
      <c r="AR140" s="17" t="s">
        <v>152</v>
      </c>
      <c r="AT140" s="17" t="s">
        <v>148</v>
      </c>
      <c r="AU140" s="17" t="s">
        <v>97</v>
      </c>
      <c r="AY140" s="17" t="s">
        <v>146</v>
      </c>
      <c r="BE140" s="154">
        <f>IF(U140="základní",N140,0)</f>
        <v>0</v>
      </c>
      <c r="BF140" s="154">
        <f>IF(U140="snížená",N140,0)</f>
        <v>0</v>
      </c>
      <c r="BG140" s="154">
        <f>IF(U140="zákl. přenesená",N140,0)</f>
        <v>0</v>
      </c>
      <c r="BH140" s="154">
        <f>IF(U140="sníž. přenesená",N140,0)</f>
        <v>0</v>
      </c>
      <c r="BI140" s="154">
        <f>IF(U140="nulová",N140,0)</f>
        <v>0</v>
      </c>
      <c r="BJ140" s="17" t="s">
        <v>80</v>
      </c>
      <c r="BK140" s="154">
        <f>ROUND(L140*K140,2)</f>
        <v>0</v>
      </c>
      <c r="BL140" s="17" t="s">
        <v>152</v>
      </c>
      <c r="BM140" s="17" t="s">
        <v>546</v>
      </c>
    </row>
    <row r="141" spans="2:65" s="1" customFormat="1" ht="31.5" customHeight="1">
      <c r="B141" s="119"/>
      <c r="C141" s="147" t="s">
        <v>246</v>
      </c>
      <c r="D141" s="147" t="s">
        <v>148</v>
      </c>
      <c r="E141" s="148" t="s">
        <v>263</v>
      </c>
      <c r="F141" s="220" t="s">
        <v>264</v>
      </c>
      <c r="G141" s="220"/>
      <c r="H141" s="220"/>
      <c r="I141" s="220"/>
      <c r="J141" s="149" t="s">
        <v>156</v>
      </c>
      <c r="K141" s="150">
        <v>2.6219999999999999</v>
      </c>
      <c r="L141" s="221"/>
      <c r="M141" s="221"/>
      <c r="N141" s="221">
        <f>ROUND(L141*K141,2)</f>
        <v>0</v>
      </c>
      <c r="O141" s="221"/>
      <c r="P141" s="221"/>
      <c r="Q141" s="221"/>
      <c r="R141" s="121"/>
      <c r="T141" s="151" t="s">
        <v>5</v>
      </c>
      <c r="U141" s="40" t="s">
        <v>38</v>
      </c>
      <c r="V141" s="152">
        <v>6.0000000000000001E-3</v>
      </c>
      <c r="W141" s="152">
        <f>V141*K141</f>
        <v>1.5731999999999999E-2</v>
      </c>
      <c r="X141" s="152">
        <v>0</v>
      </c>
      <c r="Y141" s="152">
        <f>X141*K141</f>
        <v>0</v>
      </c>
      <c r="Z141" s="152">
        <v>0</v>
      </c>
      <c r="AA141" s="153">
        <f>Z141*K141</f>
        <v>0</v>
      </c>
      <c r="AR141" s="17" t="s">
        <v>152</v>
      </c>
      <c r="AT141" s="17" t="s">
        <v>148</v>
      </c>
      <c r="AU141" s="17" t="s">
        <v>97</v>
      </c>
      <c r="AY141" s="17" t="s">
        <v>146</v>
      </c>
      <c r="BE141" s="154">
        <f>IF(U141="základní",N141,0)</f>
        <v>0</v>
      </c>
      <c r="BF141" s="154">
        <f>IF(U141="snížená",N141,0)</f>
        <v>0</v>
      </c>
      <c r="BG141" s="154">
        <f>IF(U141="zákl. přenesená",N141,0)</f>
        <v>0</v>
      </c>
      <c r="BH141" s="154">
        <f>IF(U141="sníž. přenesená",N141,0)</f>
        <v>0</v>
      </c>
      <c r="BI141" s="154">
        <f>IF(U141="nulová",N141,0)</f>
        <v>0</v>
      </c>
      <c r="BJ141" s="17" t="s">
        <v>80</v>
      </c>
      <c r="BK141" s="154">
        <f>ROUND(L141*K141,2)</f>
        <v>0</v>
      </c>
      <c r="BL141" s="17" t="s">
        <v>152</v>
      </c>
      <c r="BM141" s="17" t="s">
        <v>547</v>
      </c>
    </row>
    <row r="142" spans="2:65" s="1" customFormat="1" ht="31.5" customHeight="1">
      <c r="B142" s="119"/>
      <c r="C142" s="147" t="s">
        <v>221</v>
      </c>
      <c r="D142" s="147" t="s">
        <v>148</v>
      </c>
      <c r="E142" s="148" t="s">
        <v>267</v>
      </c>
      <c r="F142" s="220" t="s">
        <v>268</v>
      </c>
      <c r="G142" s="220"/>
      <c r="H142" s="220"/>
      <c r="I142" s="220"/>
      <c r="J142" s="149" t="s">
        <v>156</v>
      </c>
      <c r="K142" s="150">
        <v>0.437</v>
      </c>
      <c r="L142" s="221"/>
      <c r="M142" s="221"/>
      <c r="N142" s="221">
        <f>ROUND(L142*K142,2)</f>
        <v>0</v>
      </c>
      <c r="O142" s="221"/>
      <c r="P142" s="221"/>
      <c r="Q142" s="221"/>
      <c r="R142" s="121"/>
      <c r="T142" s="151" t="s">
        <v>5</v>
      </c>
      <c r="U142" s="40" t="s">
        <v>38</v>
      </c>
      <c r="V142" s="152">
        <v>0</v>
      </c>
      <c r="W142" s="152">
        <f>V142*K142</f>
        <v>0</v>
      </c>
      <c r="X142" s="152">
        <v>0</v>
      </c>
      <c r="Y142" s="152">
        <f>X142*K142</f>
        <v>0</v>
      </c>
      <c r="Z142" s="152">
        <v>0</v>
      </c>
      <c r="AA142" s="153">
        <f>Z142*K142</f>
        <v>0</v>
      </c>
      <c r="AR142" s="17" t="s">
        <v>152</v>
      </c>
      <c r="AT142" s="17" t="s">
        <v>148</v>
      </c>
      <c r="AU142" s="17" t="s">
        <v>97</v>
      </c>
      <c r="AY142" s="17" t="s">
        <v>146</v>
      </c>
      <c r="BE142" s="154">
        <f>IF(U142="základní",N142,0)</f>
        <v>0</v>
      </c>
      <c r="BF142" s="154">
        <f>IF(U142="snížená",N142,0)</f>
        <v>0</v>
      </c>
      <c r="BG142" s="154">
        <f>IF(U142="zákl. přenesená",N142,0)</f>
        <v>0</v>
      </c>
      <c r="BH142" s="154">
        <f>IF(U142="sníž. přenesená",N142,0)</f>
        <v>0</v>
      </c>
      <c r="BI142" s="154">
        <f>IF(U142="nulová",N142,0)</f>
        <v>0</v>
      </c>
      <c r="BJ142" s="17" t="s">
        <v>80</v>
      </c>
      <c r="BK142" s="154">
        <f>ROUND(L142*K142,2)</f>
        <v>0</v>
      </c>
      <c r="BL142" s="17" t="s">
        <v>152</v>
      </c>
      <c r="BM142" s="17" t="s">
        <v>548</v>
      </c>
    </row>
    <row r="143" spans="2:65" s="9" customFormat="1" ht="29.85" customHeight="1">
      <c r="B143" s="136"/>
      <c r="C143" s="137"/>
      <c r="D143" s="146" t="s">
        <v>113</v>
      </c>
      <c r="E143" s="146"/>
      <c r="F143" s="146"/>
      <c r="G143" s="146"/>
      <c r="H143" s="146"/>
      <c r="I143" s="146"/>
      <c r="J143" s="146"/>
      <c r="K143" s="146"/>
      <c r="L143" s="146"/>
      <c r="M143" s="146"/>
      <c r="N143" s="224">
        <f>BK143</f>
        <v>0</v>
      </c>
      <c r="O143" s="225"/>
      <c r="P143" s="225"/>
      <c r="Q143" s="225"/>
      <c r="R143" s="139"/>
      <c r="T143" s="140"/>
      <c r="U143" s="137"/>
      <c r="V143" s="137"/>
      <c r="W143" s="141">
        <f>W144</f>
        <v>0.14818800000000001</v>
      </c>
      <c r="X143" s="137"/>
      <c r="Y143" s="141">
        <f>Y144</f>
        <v>0</v>
      </c>
      <c r="Z143" s="137"/>
      <c r="AA143" s="142">
        <f>AA144</f>
        <v>0</v>
      </c>
      <c r="AR143" s="143" t="s">
        <v>80</v>
      </c>
      <c r="AT143" s="144" t="s">
        <v>72</v>
      </c>
      <c r="AU143" s="144" t="s">
        <v>80</v>
      </c>
      <c r="AY143" s="143" t="s">
        <v>146</v>
      </c>
      <c r="BK143" s="145">
        <f>BK144</f>
        <v>0</v>
      </c>
    </row>
    <row r="144" spans="2:65" s="1" customFormat="1" ht="22.5" customHeight="1">
      <c r="B144" s="119"/>
      <c r="C144" s="147" t="s">
        <v>382</v>
      </c>
      <c r="D144" s="147" t="s">
        <v>148</v>
      </c>
      <c r="E144" s="148" t="s">
        <v>271</v>
      </c>
      <c r="F144" s="220" t="s">
        <v>272</v>
      </c>
      <c r="G144" s="220"/>
      <c r="H144" s="220"/>
      <c r="I144" s="220"/>
      <c r="J144" s="149" t="s">
        <v>156</v>
      </c>
      <c r="K144" s="150">
        <v>0.46600000000000003</v>
      </c>
      <c r="L144" s="221"/>
      <c r="M144" s="221"/>
      <c r="N144" s="221">
        <f>ROUND(L144*K144,2)</f>
        <v>0</v>
      </c>
      <c r="O144" s="221"/>
      <c r="P144" s="221"/>
      <c r="Q144" s="221"/>
      <c r="R144" s="121"/>
      <c r="T144" s="151" t="s">
        <v>5</v>
      </c>
      <c r="U144" s="40" t="s">
        <v>38</v>
      </c>
      <c r="V144" s="152">
        <v>0.318</v>
      </c>
      <c r="W144" s="152">
        <f>V144*K144</f>
        <v>0.14818800000000001</v>
      </c>
      <c r="X144" s="152">
        <v>0</v>
      </c>
      <c r="Y144" s="152">
        <f>X144*K144</f>
        <v>0</v>
      </c>
      <c r="Z144" s="152">
        <v>0</v>
      </c>
      <c r="AA144" s="153">
        <f>Z144*K144</f>
        <v>0</v>
      </c>
      <c r="AR144" s="17" t="s">
        <v>163</v>
      </c>
      <c r="AT144" s="17" t="s">
        <v>148</v>
      </c>
      <c r="AU144" s="17" t="s">
        <v>97</v>
      </c>
      <c r="AY144" s="17" t="s">
        <v>146</v>
      </c>
      <c r="BE144" s="154">
        <f>IF(U144="základní",N144,0)</f>
        <v>0</v>
      </c>
      <c r="BF144" s="154">
        <f>IF(U144="snížená",N144,0)</f>
        <v>0</v>
      </c>
      <c r="BG144" s="154">
        <f>IF(U144="zákl. přenesená",N144,0)</f>
        <v>0</v>
      </c>
      <c r="BH144" s="154">
        <f>IF(U144="sníž. přenesená",N144,0)</f>
        <v>0</v>
      </c>
      <c r="BI144" s="154">
        <f>IF(U144="nulová",N144,0)</f>
        <v>0</v>
      </c>
      <c r="BJ144" s="17" t="s">
        <v>80</v>
      </c>
      <c r="BK144" s="154">
        <f>ROUND(L144*K144,2)</f>
        <v>0</v>
      </c>
      <c r="BL144" s="17" t="s">
        <v>163</v>
      </c>
      <c r="BM144" s="17" t="s">
        <v>549</v>
      </c>
    </row>
    <row r="145" spans="2:65" s="9" customFormat="1" ht="37.35" customHeight="1">
      <c r="B145" s="136"/>
      <c r="C145" s="137"/>
      <c r="D145" s="138" t="s">
        <v>114</v>
      </c>
      <c r="E145" s="138"/>
      <c r="F145" s="138"/>
      <c r="G145" s="138"/>
      <c r="H145" s="138"/>
      <c r="I145" s="138"/>
      <c r="J145" s="138"/>
      <c r="K145" s="138"/>
      <c r="L145" s="138"/>
      <c r="M145" s="138"/>
      <c r="N145" s="232">
        <f>BK145</f>
        <v>0</v>
      </c>
      <c r="O145" s="233"/>
      <c r="P145" s="233"/>
      <c r="Q145" s="233"/>
      <c r="R145" s="139"/>
      <c r="T145" s="140"/>
      <c r="U145" s="137"/>
      <c r="V145" s="137"/>
      <c r="W145" s="141">
        <f>W146+W154+W157+W162+W170+W176+W186+W194+W201</f>
        <v>93.789931999999993</v>
      </c>
      <c r="X145" s="137"/>
      <c r="Y145" s="141">
        <f>Y146+Y154+Y157+Y162+Y170+Y176+Y186+Y194+Y201</f>
        <v>0.64011529999999994</v>
      </c>
      <c r="Z145" s="137"/>
      <c r="AA145" s="142">
        <f>AA146+AA154+AA157+AA162+AA170+AA176+AA186+AA194+AA201</f>
        <v>0.30057285</v>
      </c>
      <c r="AR145" s="143" t="s">
        <v>97</v>
      </c>
      <c r="AT145" s="144" t="s">
        <v>72</v>
      </c>
      <c r="AU145" s="144" t="s">
        <v>73</v>
      </c>
      <c r="AY145" s="143" t="s">
        <v>146</v>
      </c>
      <c r="BK145" s="145">
        <f>BK146+BK154+BK157+BK162+BK170+BK176+BK186+BK194+BK201</f>
        <v>0</v>
      </c>
    </row>
    <row r="146" spans="2:65" s="9" customFormat="1" ht="19.95" customHeight="1">
      <c r="B146" s="136"/>
      <c r="C146" s="137"/>
      <c r="D146" s="146" t="s">
        <v>116</v>
      </c>
      <c r="E146" s="146"/>
      <c r="F146" s="146"/>
      <c r="G146" s="146"/>
      <c r="H146" s="146"/>
      <c r="I146" s="146"/>
      <c r="J146" s="146"/>
      <c r="K146" s="146"/>
      <c r="L146" s="146"/>
      <c r="M146" s="146"/>
      <c r="N146" s="230">
        <f>BK146</f>
        <v>0</v>
      </c>
      <c r="O146" s="231"/>
      <c r="P146" s="231"/>
      <c r="Q146" s="231"/>
      <c r="R146" s="139"/>
      <c r="T146" s="140"/>
      <c r="U146" s="137"/>
      <c r="V146" s="137"/>
      <c r="W146" s="141">
        <f>SUM(W147:W153)</f>
        <v>2.1657629999999997</v>
      </c>
      <c r="X146" s="137"/>
      <c r="Y146" s="141">
        <f>SUM(Y147:Y153)</f>
        <v>3.065E-2</v>
      </c>
      <c r="Z146" s="137"/>
      <c r="AA146" s="142">
        <f>SUM(AA147:AA153)</f>
        <v>2.1870000000000001E-2</v>
      </c>
      <c r="AR146" s="143" t="s">
        <v>97</v>
      </c>
      <c r="AT146" s="144" t="s">
        <v>72</v>
      </c>
      <c r="AU146" s="144" t="s">
        <v>80</v>
      </c>
      <c r="AY146" s="143" t="s">
        <v>146</v>
      </c>
      <c r="BK146" s="145">
        <f>SUM(BK147:BK153)</f>
        <v>0</v>
      </c>
    </row>
    <row r="147" spans="2:65" s="1" customFormat="1" ht="22.5" customHeight="1">
      <c r="B147" s="119"/>
      <c r="C147" s="147" t="s">
        <v>358</v>
      </c>
      <c r="D147" s="147" t="s">
        <v>148</v>
      </c>
      <c r="E147" s="148" t="s">
        <v>291</v>
      </c>
      <c r="F147" s="220" t="s">
        <v>292</v>
      </c>
      <c r="G147" s="220"/>
      <c r="H147" s="220"/>
      <c r="I147" s="220"/>
      <c r="J147" s="149" t="s">
        <v>293</v>
      </c>
      <c r="K147" s="150">
        <v>1</v>
      </c>
      <c r="L147" s="221"/>
      <c r="M147" s="221"/>
      <c r="N147" s="221">
        <f t="shared" ref="N147:N153" si="0">ROUND(L147*K147,2)</f>
        <v>0</v>
      </c>
      <c r="O147" s="221"/>
      <c r="P147" s="221"/>
      <c r="Q147" s="221"/>
      <c r="R147" s="121"/>
      <c r="T147" s="151" t="s">
        <v>5</v>
      </c>
      <c r="U147" s="40" t="s">
        <v>38</v>
      </c>
      <c r="V147" s="152">
        <v>0.36199999999999999</v>
      </c>
      <c r="W147" s="152">
        <f t="shared" ref="W147:W153" si="1">V147*K147</f>
        <v>0.36199999999999999</v>
      </c>
      <c r="X147" s="152">
        <v>0</v>
      </c>
      <c r="Y147" s="152">
        <f t="shared" ref="Y147:Y153" si="2">X147*K147</f>
        <v>0</v>
      </c>
      <c r="Z147" s="152">
        <v>1.9460000000000002E-2</v>
      </c>
      <c r="AA147" s="153">
        <f t="shared" ref="AA147:AA153" si="3">Z147*K147</f>
        <v>1.9460000000000002E-2</v>
      </c>
      <c r="AR147" s="17" t="s">
        <v>163</v>
      </c>
      <c r="AT147" s="17" t="s">
        <v>148</v>
      </c>
      <c r="AU147" s="17" t="s">
        <v>97</v>
      </c>
      <c r="AY147" s="17" t="s">
        <v>146</v>
      </c>
      <c r="BE147" s="154">
        <f t="shared" ref="BE147:BE153" si="4">IF(U147="základní",N147,0)</f>
        <v>0</v>
      </c>
      <c r="BF147" s="154">
        <f t="shared" ref="BF147:BF153" si="5">IF(U147="snížená",N147,0)</f>
        <v>0</v>
      </c>
      <c r="BG147" s="154">
        <f t="shared" ref="BG147:BG153" si="6">IF(U147="zákl. přenesená",N147,0)</f>
        <v>0</v>
      </c>
      <c r="BH147" s="154">
        <f t="shared" ref="BH147:BH153" si="7">IF(U147="sníž. přenesená",N147,0)</f>
        <v>0</v>
      </c>
      <c r="BI147" s="154">
        <f t="shared" ref="BI147:BI153" si="8">IF(U147="nulová",N147,0)</f>
        <v>0</v>
      </c>
      <c r="BJ147" s="17" t="s">
        <v>80</v>
      </c>
      <c r="BK147" s="154">
        <f t="shared" ref="BK147:BK153" si="9">ROUND(L147*K147,2)</f>
        <v>0</v>
      </c>
      <c r="BL147" s="17" t="s">
        <v>163</v>
      </c>
      <c r="BM147" s="17" t="s">
        <v>550</v>
      </c>
    </row>
    <row r="148" spans="2:65" s="1" customFormat="1" ht="31.5" customHeight="1">
      <c r="B148" s="119"/>
      <c r="C148" s="147" t="s">
        <v>163</v>
      </c>
      <c r="D148" s="147" t="s">
        <v>148</v>
      </c>
      <c r="E148" s="148" t="s">
        <v>296</v>
      </c>
      <c r="F148" s="220" t="s">
        <v>551</v>
      </c>
      <c r="G148" s="220"/>
      <c r="H148" s="220"/>
      <c r="I148" s="220"/>
      <c r="J148" s="149" t="s">
        <v>293</v>
      </c>
      <c r="K148" s="150">
        <v>1</v>
      </c>
      <c r="L148" s="221"/>
      <c r="M148" s="221"/>
      <c r="N148" s="221">
        <f t="shared" si="0"/>
        <v>0</v>
      </c>
      <c r="O148" s="221"/>
      <c r="P148" s="221"/>
      <c r="Q148" s="221"/>
      <c r="R148" s="121"/>
      <c r="T148" s="151" t="s">
        <v>5</v>
      </c>
      <c r="U148" s="40" t="s">
        <v>38</v>
      </c>
      <c r="V148" s="152">
        <v>1.2</v>
      </c>
      <c r="W148" s="152">
        <f t="shared" si="1"/>
        <v>1.2</v>
      </c>
      <c r="X148" s="152">
        <v>2.869E-2</v>
      </c>
      <c r="Y148" s="152">
        <f t="shared" si="2"/>
        <v>2.869E-2</v>
      </c>
      <c r="Z148" s="152">
        <v>0</v>
      </c>
      <c r="AA148" s="153">
        <f t="shared" si="3"/>
        <v>0</v>
      </c>
      <c r="AR148" s="17" t="s">
        <v>163</v>
      </c>
      <c r="AT148" s="17" t="s">
        <v>148</v>
      </c>
      <c r="AU148" s="17" t="s">
        <v>97</v>
      </c>
      <c r="AY148" s="17" t="s">
        <v>146</v>
      </c>
      <c r="BE148" s="154">
        <f t="shared" si="4"/>
        <v>0</v>
      </c>
      <c r="BF148" s="154">
        <f t="shared" si="5"/>
        <v>0</v>
      </c>
      <c r="BG148" s="154">
        <f t="shared" si="6"/>
        <v>0</v>
      </c>
      <c r="BH148" s="154">
        <f t="shared" si="7"/>
        <v>0</v>
      </c>
      <c r="BI148" s="154">
        <f t="shared" si="8"/>
        <v>0</v>
      </c>
      <c r="BJ148" s="17" t="s">
        <v>80</v>
      </c>
      <c r="BK148" s="154">
        <f t="shared" si="9"/>
        <v>0</v>
      </c>
      <c r="BL148" s="17" t="s">
        <v>163</v>
      </c>
      <c r="BM148" s="17" t="s">
        <v>552</v>
      </c>
    </row>
    <row r="149" spans="2:65" s="1" customFormat="1" ht="22.5" customHeight="1">
      <c r="B149" s="119"/>
      <c r="C149" s="147" t="s">
        <v>522</v>
      </c>
      <c r="D149" s="147" t="s">
        <v>148</v>
      </c>
      <c r="E149" s="148" t="s">
        <v>300</v>
      </c>
      <c r="F149" s="220" t="s">
        <v>301</v>
      </c>
      <c r="G149" s="220"/>
      <c r="H149" s="220"/>
      <c r="I149" s="220"/>
      <c r="J149" s="149" t="s">
        <v>293</v>
      </c>
      <c r="K149" s="150">
        <v>1</v>
      </c>
      <c r="L149" s="221"/>
      <c r="M149" s="221"/>
      <c r="N149" s="221">
        <f t="shared" si="0"/>
        <v>0</v>
      </c>
      <c r="O149" s="221"/>
      <c r="P149" s="221"/>
      <c r="Q149" s="221"/>
      <c r="R149" s="121"/>
      <c r="T149" s="151" t="s">
        <v>5</v>
      </c>
      <c r="U149" s="40" t="s">
        <v>38</v>
      </c>
      <c r="V149" s="152">
        <v>0.217</v>
      </c>
      <c r="W149" s="152">
        <f t="shared" si="1"/>
        <v>0.217</v>
      </c>
      <c r="X149" s="152">
        <v>0</v>
      </c>
      <c r="Y149" s="152">
        <f t="shared" si="2"/>
        <v>0</v>
      </c>
      <c r="Z149" s="152">
        <v>1.56E-3</v>
      </c>
      <c r="AA149" s="153">
        <f t="shared" si="3"/>
        <v>1.56E-3</v>
      </c>
      <c r="AR149" s="17" t="s">
        <v>163</v>
      </c>
      <c r="AT149" s="17" t="s">
        <v>148</v>
      </c>
      <c r="AU149" s="17" t="s">
        <v>97</v>
      </c>
      <c r="AY149" s="17" t="s">
        <v>146</v>
      </c>
      <c r="BE149" s="154">
        <f t="shared" si="4"/>
        <v>0</v>
      </c>
      <c r="BF149" s="154">
        <f t="shared" si="5"/>
        <v>0</v>
      </c>
      <c r="BG149" s="154">
        <f t="shared" si="6"/>
        <v>0</v>
      </c>
      <c r="BH149" s="154">
        <f t="shared" si="7"/>
        <v>0</v>
      </c>
      <c r="BI149" s="154">
        <f t="shared" si="8"/>
        <v>0</v>
      </c>
      <c r="BJ149" s="17" t="s">
        <v>80</v>
      </c>
      <c r="BK149" s="154">
        <f t="shared" si="9"/>
        <v>0</v>
      </c>
      <c r="BL149" s="17" t="s">
        <v>163</v>
      </c>
      <c r="BM149" s="17" t="s">
        <v>553</v>
      </c>
    </row>
    <row r="150" spans="2:65" s="1" customFormat="1" ht="31.5" customHeight="1">
      <c r="B150" s="119"/>
      <c r="C150" s="147" t="s">
        <v>526</v>
      </c>
      <c r="D150" s="147" t="s">
        <v>148</v>
      </c>
      <c r="E150" s="148" t="s">
        <v>304</v>
      </c>
      <c r="F150" s="220" t="s">
        <v>305</v>
      </c>
      <c r="G150" s="220"/>
      <c r="H150" s="220"/>
      <c r="I150" s="220"/>
      <c r="J150" s="149" t="s">
        <v>151</v>
      </c>
      <c r="K150" s="150">
        <v>1</v>
      </c>
      <c r="L150" s="221"/>
      <c r="M150" s="221"/>
      <c r="N150" s="221">
        <f t="shared" si="0"/>
        <v>0</v>
      </c>
      <c r="O150" s="221"/>
      <c r="P150" s="221"/>
      <c r="Q150" s="221"/>
      <c r="R150" s="121"/>
      <c r="T150" s="151" t="s">
        <v>5</v>
      </c>
      <c r="U150" s="40" t="s">
        <v>38</v>
      </c>
      <c r="V150" s="152">
        <v>0.3</v>
      </c>
      <c r="W150" s="152">
        <f t="shared" si="1"/>
        <v>0.3</v>
      </c>
      <c r="X150" s="152">
        <v>1.6000000000000001E-4</v>
      </c>
      <c r="Y150" s="152">
        <f t="shared" si="2"/>
        <v>1.6000000000000001E-4</v>
      </c>
      <c r="Z150" s="152">
        <v>0</v>
      </c>
      <c r="AA150" s="153">
        <f t="shared" si="3"/>
        <v>0</v>
      </c>
      <c r="AR150" s="17" t="s">
        <v>163</v>
      </c>
      <c r="AT150" s="17" t="s">
        <v>148</v>
      </c>
      <c r="AU150" s="17" t="s">
        <v>97</v>
      </c>
      <c r="AY150" s="17" t="s">
        <v>146</v>
      </c>
      <c r="BE150" s="154">
        <f t="shared" si="4"/>
        <v>0</v>
      </c>
      <c r="BF150" s="154">
        <f t="shared" si="5"/>
        <v>0</v>
      </c>
      <c r="BG150" s="154">
        <f t="shared" si="6"/>
        <v>0</v>
      </c>
      <c r="BH150" s="154">
        <f t="shared" si="7"/>
        <v>0</v>
      </c>
      <c r="BI150" s="154">
        <f t="shared" si="8"/>
        <v>0</v>
      </c>
      <c r="BJ150" s="17" t="s">
        <v>80</v>
      </c>
      <c r="BK150" s="154">
        <f t="shared" si="9"/>
        <v>0</v>
      </c>
      <c r="BL150" s="17" t="s">
        <v>163</v>
      </c>
      <c r="BM150" s="17" t="s">
        <v>554</v>
      </c>
    </row>
    <row r="151" spans="2:65" s="1" customFormat="1" ht="31.5" customHeight="1">
      <c r="B151" s="119"/>
      <c r="C151" s="155" t="s">
        <v>290</v>
      </c>
      <c r="D151" s="155" t="s">
        <v>218</v>
      </c>
      <c r="E151" s="156" t="s">
        <v>308</v>
      </c>
      <c r="F151" s="222" t="s">
        <v>309</v>
      </c>
      <c r="G151" s="222"/>
      <c r="H151" s="222"/>
      <c r="I151" s="222"/>
      <c r="J151" s="157" t="s">
        <v>151</v>
      </c>
      <c r="K151" s="158">
        <v>1</v>
      </c>
      <c r="L151" s="223"/>
      <c r="M151" s="223"/>
      <c r="N151" s="223">
        <f t="shared" si="0"/>
        <v>0</v>
      </c>
      <c r="O151" s="221"/>
      <c r="P151" s="221"/>
      <c r="Q151" s="221"/>
      <c r="R151" s="121"/>
      <c r="T151" s="151" t="s">
        <v>5</v>
      </c>
      <c r="U151" s="40" t="s">
        <v>38</v>
      </c>
      <c r="V151" s="152">
        <v>0</v>
      </c>
      <c r="W151" s="152">
        <f t="shared" si="1"/>
        <v>0</v>
      </c>
      <c r="X151" s="152">
        <v>1.8E-3</v>
      </c>
      <c r="Y151" s="152">
        <f t="shared" si="2"/>
        <v>1.8E-3</v>
      </c>
      <c r="Z151" s="152">
        <v>0</v>
      </c>
      <c r="AA151" s="153">
        <f t="shared" si="3"/>
        <v>0</v>
      </c>
      <c r="AR151" s="17" t="s">
        <v>310</v>
      </c>
      <c r="AT151" s="17" t="s">
        <v>218</v>
      </c>
      <c r="AU151" s="17" t="s">
        <v>97</v>
      </c>
      <c r="AY151" s="17" t="s">
        <v>146</v>
      </c>
      <c r="BE151" s="154">
        <f t="shared" si="4"/>
        <v>0</v>
      </c>
      <c r="BF151" s="154">
        <f t="shared" si="5"/>
        <v>0</v>
      </c>
      <c r="BG151" s="154">
        <f t="shared" si="6"/>
        <v>0</v>
      </c>
      <c r="BH151" s="154">
        <f t="shared" si="7"/>
        <v>0</v>
      </c>
      <c r="BI151" s="154">
        <f t="shared" si="8"/>
        <v>0</v>
      </c>
      <c r="BJ151" s="17" t="s">
        <v>80</v>
      </c>
      <c r="BK151" s="154">
        <f t="shared" si="9"/>
        <v>0</v>
      </c>
      <c r="BL151" s="17" t="s">
        <v>163</v>
      </c>
      <c r="BM151" s="17" t="s">
        <v>555</v>
      </c>
    </row>
    <row r="152" spans="2:65" s="1" customFormat="1" ht="22.5" customHeight="1">
      <c r="B152" s="119"/>
      <c r="C152" s="147" t="s">
        <v>556</v>
      </c>
      <c r="D152" s="147" t="s">
        <v>148</v>
      </c>
      <c r="E152" s="148" t="s">
        <v>313</v>
      </c>
      <c r="F152" s="220" t="s">
        <v>314</v>
      </c>
      <c r="G152" s="220"/>
      <c r="H152" s="220"/>
      <c r="I152" s="220"/>
      <c r="J152" s="149" t="s">
        <v>151</v>
      </c>
      <c r="K152" s="150">
        <v>1</v>
      </c>
      <c r="L152" s="221"/>
      <c r="M152" s="221"/>
      <c r="N152" s="221">
        <f t="shared" si="0"/>
        <v>0</v>
      </c>
      <c r="O152" s="221"/>
      <c r="P152" s="221"/>
      <c r="Q152" s="221"/>
      <c r="R152" s="121"/>
      <c r="T152" s="151" t="s">
        <v>5</v>
      </c>
      <c r="U152" s="40" t="s">
        <v>38</v>
      </c>
      <c r="V152" s="152">
        <v>3.7999999999999999E-2</v>
      </c>
      <c r="W152" s="152">
        <f t="shared" si="1"/>
        <v>3.7999999999999999E-2</v>
      </c>
      <c r="X152" s="152">
        <v>0</v>
      </c>
      <c r="Y152" s="152">
        <f t="shared" si="2"/>
        <v>0</v>
      </c>
      <c r="Z152" s="152">
        <v>8.4999999999999995E-4</v>
      </c>
      <c r="AA152" s="153">
        <f t="shared" si="3"/>
        <v>8.4999999999999995E-4</v>
      </c>
      <c r="AR152" s="17" t="s">
        <v>163</v>
      </c>
      <c r="AT152" s="17" t="s">
        <v>148</v>
      </c>
      <c r="AU152" s="17" t="s">
        <v>97</v>
      </c>
      <c r="AY152" s="17" t="s">
        <v>146</v>
      </c>
      <c r="BE152" s="154">
        <f t="shared" si="4"/>
        <v>0</v>
      </c>
      <c r="BF152" s="154">
        <f t="shared" si="5"/>
        <v>0</v>
      </c>
      <c r="BG152" s="154">
        <f t="shared" si="6"/>
        <v>0</v>
      </c>
      <c r="BH152" s="154">
        <f t="shared" si="7"/>
        <v>0</v>
      </c>
      <c r="BI152" s="154">
        <f t="shared" si="8"/>
        <v>0</v>
      </c>
      <c r="BJ152" s="17" t="s">
        <v>80</v>
      </c>
      <c r="BK152" s="154">
        <f t="shared" si="9"/>
        <v>0</v>
      </c>
      <c r="BL152" s="17" t="s">
        <v>163</v>
      </c>
      <c r="BM152" s="17" t="s">
        <v>557</v>
      </c>
    </row>
    <row r="153" spans="2:65" s="1" customFormat="1" ht="31.5" customHeight="1">
      <c r="B153" s="119"/>
      <c r="C153" s="147" t="s">
        <v>11</v>
      </c>
      <c r="D153" s="147" t="s">
        <v>148</v>
      </c>
      <c r="E153" s="148" t="s">
        <v>321</v>
      </c>
      <c r="F153" s="220" t="s">
        <v>322</v>
      </c>
      <c r="G153" s="220"/>
      <c r="H153" s="220"/>
      <c r="I153" s="220"/>
      <c r="J153" s="149" t="s">
        <v>156</v>
      </c>
      <c r="K153" s="150">
        <v>3.1E-2</v>
      </c>
      <c r="L153" s="221"/>
      <c r="M153" s="221"/>
      <c r="N153" s="221">
        <f t="shared" si="0"/>
        <v>0</v>
      </c>
      <c r="O153" s="221"/>
      <c r="P153" s="221"/>
      <c r="Q153" s="221"/>
      <c r="R153" s="121"/>
      <c r="T153" s="151" t="s">
        <v>5</v>
      </c>
      <c r="U153" s="40" t="s">
        <v>38</v>
      </c>
      <c r="V153" s="152">
        <v>1.573</v>
      </c>
      <c r="W153" s="152">
        <f t="shared" si="1"/>
        <v>4.8763000000000001E-2</v>
      </c>
      <c r="X153" s="152">
        <v>0</v>
      </c>
      <c r="Y153" s="152">
        <f t="shared" si="2"/>
        <v>0</v>
      </c>
      <c r="Z153" s="152">
        <v>0</v>
      </c>
      <c r="AA153" s="153">
        <f t="shared" si="3"/>
        <v>0</v>
      </c>
      <c r="AR153" s="17" t="s">
        <v>163</v>
      </c>
      <c r="AT153" s="17" t="s">
        <v>148</v>
      </c>
      <c r="AU153" s="17" t="s">
        <v>97</v>
      </c>
      <c r="AY153" s="17" t="s">
        <v>146</v>
      </c>
      <c r="BE153" s="154">
        <f t="shared" si="4"/>
        <v>0</v>
      </c>
      <c r="BF153" s="154">
        <f t="shared" si="5"/>
        <v>0</v>
      </c>
      <c r="BG153" s="154">
        <f t="shared" si="6"/>
        <v>0</v>
      </c>
      <c r="BH153" s="154">
        <f t="shared" si="7"/>
        <v>0</v>
      </c>
      <c r="BI153" s="154">
        <f t="shared" si="8"/>
        <v>0</v>
      </c>
      <c r="BJ153" s="17" t="s">
        <v>80</v>
      </c>
      <c r="BK153" s="154">
        <f t="shared" si="9"/>
        <v>0</v>
      </c>
      <c r="BL153" s="17" t="s">
        <v>163</v>
      </c>
      <c r="BM153" s="17" t="s">
        <v>558</v>
      </c>
    </row>
    <row r="154" spans="2:65" s="9" customFormat="1" ht="29.85" customHeight="1">
      <c r="B154" s="136"/>
      <c r="C154" s="137"/>
      <c r="D154" s="146" t="s">
        <v>117</v>
      </c>
      <c r="E154" s="146"/>
      <c r="F154" s="146"/>
      <c r="G154" s="146"/>
      <c r="H154" s="146"/>
      <c r="I154" s="146"/>
      <c r="J154" s="146"/>
      <c r="K154" s="146"/>
      <c r="L154" s="146"/>
      <c r="M154" s="146"/>
      <c r="N154" s="224">
        <f>BK154</f>
        <v>0</v>
      </c>
      <c r="O154" s="225"/>
      <c r="P154" s="225"/>
      <c r="Q154" s="225"/>
      <c r="R154" s="139"/>
      <c r="T154" s="140"/>
      <c r="U154" s="137"/>
      <c r="V154" s="137"/>
      <c r="W154" s="141">
        <f>SUM(W155:W156)</f>
        <v>0</v>
      </c>
      <c r="X154" s="137"/>
      <c r="Y154" s="141">
        <f>SUM(Y155:Y156)</f>
        <v>0</v>
      </c>
      <c r="Z154" s="137"/>
      <c r="AA154" s="142">
        <f>SUM(AA155:AA156)</f>
        <v>0</v>
      </c>
      <c r="AR154" s="143" t="s">
        <v>97</v>
      </c>
      <c r="AT154" s="144" t="s">
        <v>72</v>
      </c>
      <c r="AU154" s="144" t="s">
        <v>80</v>
      </c>
      <c r="AY154" s="143" t="s">
        <v>146</v>
      </c>
      <c r="BK154" s="145">
        <f>SUM(BK155:BK156)</f>
        <v>0</v>
      </c>
    </row>
    <row r="155" spans="2:65" s="1" customFormat="1" ht="22.5" customHeight="1">
      <c r="B155" s="119"/>
      <c r="C155" s="155" t="s">
        <v>386</v>
      </c>
      <c r="D155" s="155" t="s">
        <v>218</v>
      </c>
      <c r="E155" s="156" t="s">
        <v>325</v>
      </c>
      <c r="F155" s="222" t="s">
        <v>326</v>
      </c>
      <c r="G155" s="222"/>
      <c r="H155" s="222"/>
      <c r="I155" s="222"/>
      <c r="J155" s="157" t="s">
        <v>327</v>
      </c>
      <c r="K155" s="158">
        <v>1</v>
      </c>
      <c r="L155" s="223"/>
      <c r="M155" s="223"/>
      <c r="N155" s="223">
        <f>ROUND(L155*K155,2)</f>
        <v>0</v>
      </c>
      <c r="O155" s="221"/>
      <c r="P155" s="221"/>
      <c r="Q155" s="221"/>
      <c r="R155" s="121"/>
      <c r="T155" s="151" t="s">
        <v>5</v>
      </c>
      <c r="U155" s="40" t="s">
        <v>38</v>
      </c>
      <c r="V155" s="152">
        <v>0</v>
      </c>
      <c r="W155" s="152">
        <f>V155*K155</f>
        <v>0</v>
      </c>
      <c r="X155" s="152">
        <v>0</v>
      </c>
      <c r="Y155" s="152">
        <f>X155*K155</f>
        <v>0</v>
      </c>
      <c r="Z155" s="152">
        <v>0</v>
      </c>
      <c r="AA155" s="153">
        <f>Z155*K155</f>
        <v>0</v>
      </c>
      <c r="AR155" s="17" t="s">
        <v>310</v>
      </c>
      <c r="AT155" s="17" t="s">
        <v>218</v>
      </c>
      <c r="AU155" s="17" t="s">
        <v>97</v>
      </c>
      <c r="AY155" s="17" t="s">
        <v>146</v>
      </c>
      <c r="BE155" s="154">
        <f>IF(U155="základní",N155,0)</f>
        <v>0</v>
      </c>
      <c r="BF155" s="154">
        <f>IF(U155="snížená",N155,0)</f>
        <v>0</v>
      </c>
      <c r="BG155" s="154">
        <f>IF(U155="zákl. přenesená",N155,0)</f>
        <v>0</v>
      </c>
      <c r="BH155" s="154">
        <f>IF(U155="sníž. přenesená",N155,0)</f>
        <v>0</v>
      </c>
      <c r="BI155" s="154">
        <f>IF(U155="nulová",N155,0)</f>
        <v>0</v>
      </c>
      <c r="BJ155" s="17" t="s">
        <v>80</v>
      </c>
      <c r="BK155" s="154">
        <f>ROUND(L155*K155,2)</f>
        <v>0</v>
      </c>
      <c r="BL155" s="17" t="s">
        <v>163</v>
      </c>
      <c r="BM155" s="17" t="s">
        <v>559</v>
      </c>
    </row>
    <row r="156" spans="2:65" s="1" customFormat="1" ht="22.5" customHeight="1">
      <c r="B156" s="119"/>
      <c r="C156" s="155" t="s">
        <v>390</v>
      </c>
      <c r="D156" s="155" t="s">
        <v>218</v>
      </c>
      <c r="E156" s="156" t="s">
        <v>330</v>
      </c>
      <c r="F156" s="222" t="s">
        <v>331</v>
      </c>
      <c r="G156" s="222"/>
      <c r="H156" s="222"/>
      <c r="I156" s="222"/>
      <c r="J156" s="157" t="s">
        <v>332</v>
      </c>
      <c r="K156" s="158">
        <v>0.15</v>
      </c>
      <c r="L156" s="223"/>
      <c r="M156" s="223"/>
      <c r="N156" s="223">
        <f>ROUND(L156*K156,2)</f>
        <v>0</v>
      </c>
      <c r="O156" s="221"/>
      <c r="P156" s="221"/>
      <c r="Q156" s="221"/>
      <c r="R156" s="121"/>
      <c r="T156" s="151" t="s">
        <v>5</v>
      </c>
      <c r="U156" s="40" t="s">
        <v>38</v>
      </c>
      <c r="V156" s="152">
        <v>0</v>
      </c>
      <c r="W156" s="152">
        <f>V156*K156</f>
        <v>0</v>
      </c>
      <c r="X156" s="152">
        <v>0</v>
      </c>
      <c r="Y156" s="152">
        <f>X156*K156</f>
        <v>0</v>
      </c>
      <c r="Z156" s="152">
        <v>0</v>
      </c>
      <c r="AA156" s="153">
        <f>Z156*K156</f>
        <v>0</v>
      </c>
      <c r="AR156" s="17" t="s">
        <v>310</v>
      </c>
      <c r="AT156" s="17" t="s">
        <v>218</v>
      </c>
      <c r="AU156" s="17" t="s">
        <v>97</v>
      </c>
      <c r="AY156" s="17" t="s">
        <v>146</v>
      </c>
      <c r="BE156" s="154">
        <f>IF(U156="základní",N156,0)</f>
        <v>0</v>
      </c>
      <c r="BF156" s="154">
        <f>IF(U156="snížená",N156,0)</f>
        <v>0</v>
      </c>
      <c r="BG156" s="154">
        <f>IF(U156="zákl. přenesená",N156,0)</f>
        <v>0</v>
      </c>
      <c r="BH156" s="154">
        <f>IF(U156="sníž. přenesená",N156,0)</f>
        <v>0</v>
      </c>
      <c r="BI156" s="154">
        <f>IF(U156="nulová",N156,0)</f>
        <v>0</v>
      </c>
      <c r="BJ156" s="17" t="s">
        <v>80</v>
      </c>
      <c r="BK156" s="154">
        <f>ROUND(L156*K156,2)</f>
        <v>0</v>
      </c>
      <c r="BL156" s="17" t="s">
        <v>163</v>
      </c>
      <c r="BM156" s="17" t="s">
        <v>560</v>
      </c>
    </row>
    <row r="157" spans="2:65" s="9" customFormat="1" ht="29.85" customHeight="1">
      <c r="B157" s="136"/>
      <c r="C157" s="137"/>
      <c r="D157" s="146" t="s">
        <v>118</v>
      </c>
      <c r="E157" s="146"/>
      <c r="F157" s="146"/>
      <c r="G157" s="146"/>
      <c r="H157" s="146"/>
      <c r="I157" s="146"/>
      <c r="J157" s="146"/>
      <c r="K157" s="146"/>
      <c r="L157" s="146"/>
      <c r="M157" s="146"/>
      <c r="N157" s="224">
        <f>BK157</f>
        <v>0</v>
      </c>
      <c r="O157" s="225"/>
      <c r="P157" s="225"/>
      <c r="Q157" s="225"/>
      <c r="R157" s="139"/>
      <c r="T157" s="140"/>
      <c r="U157" s="137"/>
      <c r="V157" s="137"/>
      <c r="W157" s="141">
        <f>SUM(W158:W161)</f>
        <v>21.579709999999999</v>
      </c>
      <c r="X157" s="137"/>
      <c r="Y157" s="141">
        <f>SUM(Y158:Y161)</f>
        <v>0.31261139999999998</v>
      </c>
      <c r="Z157" s="137"/>
      <c r="AA157" s="142">
        <f>SUM(AA158:AA161)</f>
        <v>0</v>
      </c>
      <c r="AR157" s="143" t="s">
        <v>97</v>
      </c>
      <c r="AT157" s="144" t="s">
        <v>72</v>
      </c>
      <c r="AU157" s="144" t="s">
        <v>80</v>
      </c>
      <c r="AY157" s="143" t="s">
        <v>146</v>
      </c>
      <c r="BK157" s="145">
        <f>SUM(BK158:BK161)</f>
        <v>0</v>
      </c>
    </row>
    <row r="158" spans="2:65" s="1" customFormat="1" ht="31.5" customHeight="1">
      <c r="B158" s="119"/>
      <c r="C158" s="147" t="s">
        <v>561</v>
      </c>
      <c r="D158" s="147" t="s">
        <v>148</v>
      </c>
      <c r="E158" s="148" t="s">
        <v>335</v>
      </c>
      <c r="F158" s="220" t="s">
        <v>336</v>
      </c>
      <c r="G158" s="220"/>
      <c r="H158" s="220"/>
      <c r="I158" s="220"/>
      <c r="J158" s="149" t="s">
        <v>161</v>
      </c>
      <c r="K158" s="150">
        <v>37.26</v>
      </c>
      <c r="L158" s="221"/>
      <c r="M158" s="221"/>
      <c r="N158" s="221">
        <f>ROUND(L158*K158,2)</f>
        <v>0</v>
      </c>
      <c r="O158" s="221"/>
      <c r="P158" s="221"/>
      <c r="Q158" s="221"/>
      <c r="R158" s="121"/>
      <c r="T158" s="151" t="s">
        <v>5</v>
      </c>
      <c r="U158" s="40" t="s">
        <v>38</v>
      </c>
      <c r="V158" s="152">
        <v>0.54800000000000004</v>
      </c>
      <c r="W158" s="152">
        <f>V158*K158</f>
        <v>20.418479999999999</v>
      </c>
      <c r="X158" s="152">
        <v>1.39E-3</v>
      </c>
      <c r="Y158" s="152">
        <f>X158*K158</f>
        <v>5.1791399999999994E-2</v>
      </c>
      <c r="Z158" s="152">
        <v>0</v>
      </c>
      <c r="AA158" s="153">
        <f>Z158*K158</f>
        <v>0</v>
      </c>
      <c r="AR158" s="17" t="s">
        <v>163</v>
      </c>
      <c r="AT158" s="17" t="s">
        <v>148</v>
      </c>
      <c r="AU158" s="17" t="s">
        <v>97</v>
      </c>
      <c r="AY158" s="17" t="s">
        <v>146</v>
      </c>
      <c r="BE158" s="154">
        <f>IF(U158="základní",N158,0)</f>
        <v>0</v>
      </c>
      <c r="BF158" s="154">
        <f>IF(U158="snížená",N158,0)</f>
        <v>0</v>
      </c>
      <c r="BG158" s="154">
        <f>IF(U158="zákl. přenesená",N158,0)</f>
        <v>0</v>
      </c>
      <c r="BH158" s="154">
        <f>IF(U158="sníž. přenesená",N158,0)</f>
        <v>0</v>
      </c>
      <c r="BI158" s="154">
        <f>IF(U158="nulová",N158,0)</f>
        <v>0</v>
      </c>
      <c r="BJ158" s="17" t="s">
        <v>80</v>
      </c>
      <c r="BK158" s="154">
        <f>ROUND(L158*K158,2)</f>
        <v>0</v>
      </c>
      <c r="BL158" s="17" t="s">
        <v>163</v>
      </c>
      <c r="BM158" s="17" t="s">
        <v>562</v>
      </c>
    </row>
    <row r="159" spans="2:65" s="1" customFormat="1" ht="31.5" customHeight="1">
      <c r="B159" s="119"/>
      <c r="C159" s="155" t="s">
        <v>167</v>
      </c>
      <c r="D159" s="155" t="s">
        <v>218</v>
      </c>
      <c r="E159" s="156" t="s">
        <v>339</v>
      </c>
      <c r="F159" s="222" t="s">
        <v>340</v>
      </c>
      <c r="G159" s="222"/>
      <c r="H159" s="222"/>
      <c r="I159" s="222"/>
      <c r="J159" s="157" t="s">
        <v>161</v>
      </c>
      <c r="K159" s="158">
        <v>37.26</v>
      </c>
      <c r="L159" s="223"/>
      <c r="M159" s="223"/>
      <c r="N159" s="223">
        <f>ROUND(L159*K159,2)</f>
        <v>0</v>
      </c>
      <c r="O159" s="221"/>
      <c r="P159" s="221"/>
      <c r="Q159" s="221"/>
      <c r="R159" s="121"/>
      <c r="T159" s="151" t="s">
        <v>5</v>
      </c>
      <c r="U159" s="40" t="s">
        <v>38</v>
      </c>
      <c r="V159" s="152">
        <v>0</v>
      </c>
      <c r="W159" s="152">
        <f>V159*K159</f>
        <v>0</v>
      </c>
      <c r="X159" s="152">
        <v>7.0000000000000001E-3</v>
      </c>
      <c r="Y159" s="152">
        <f>X159*K159</f>
        <v>0.26082</v>
      </c>
      <c r="Z159" s="152">
        <v>0</v>
      </c>
      <c r="AA159" s="153">
        <f>Z159*K159</f>
        <v>0</v>
      </c>
      <c r="AR159" s="17" t="s">
        <v>310</v>
      </c>
      <c r="AT159" s="17" t="s">
        <v>218</v>
      </c>
      <c r="AU159" s="17" t="s">
        <v>97</v>
      </c>
      <c r="AY159" s="17" t="s">
        <v>146</v>
      </c>
      <c r="BE159" s="154">
        <f>IF(U159="základní",N159,0)</f>
        <v>0</v>
      </c>
      <c r="BF159" s="154">
        <f>IF(U159="snížená",N159,0)</f>
        <v>0</v>
      </c>
      <c r="BG159" s="154">
        <f>IF(U159="zákl. přenesená",N159,0)</f>
        <v>0</v>
      </c>
      <c r="BH159" s="154">
        <f>IF(U159="sníž. přenesená",N159,0)</f>
        <v>0</v>
      </c>
      <c r="BI159" s="154">
        <f>IF(U159="nulová",N159,0)</f>
        <v>0</v>
      </c>
      <c r="BJ159" s="17" t="s">
        <v>80</v>
      </c>
      <c r="BK159" s="154">
        <f>ROUND(L159*K159,2)</f>
        <v>0</v>
      </c>
      <c r="BL159" s="17" t="s">
        <v>163</v>
      </c>
      <c r="BM159" s="17" t="s">
        <v>563</v>
      </c>
    </row>
    <row r="160" spans="2:65" s="1" customFormat="1" ht="31.5" customHeight="1">
      <c r="B160" s="119"/>
      <c r="C160" s="147" t="s">
        <v>147</v>
      </c>
      <c r="D160" s="147" t="s">
        <v>148</v>
      </c>
      <c r="E160" s="148" t="s">
        <v>343</v>
      </c>
      <c r="F160" s="220" t="s">
        <v>344</v>
      </c>
      <c r="G160" s="220"/>
      <c r="H160" s="220"/>
      <c r="I160" s="220"/>
      <c r="J160" s="149" t="s">
        <v>156</v>
      </c>
      <c r="K160" s="150">
        <v>0.313</v>
      </c>
      <c r="L160" s="221"/>
      <c r="M160" s="221"/>
      <c r="N160" s="221">
        <f>ROUND(L160*K160,2)</f>
        <v>0</v>
      </c>
      <c r="O160" s="221"/>
      <c r="P160" s="221"/>
      <c r="Q160" s="221"/>
      <c r="R160" s="121"/>
      <c r="T160" s="151" t="s">
        <v>5</v>
      </c>
      <c r="U160" s="40" t="s">
        <v>38</v>
      </c>
      <c r="V160" s="152">
        <v>2.39</v>
      </c>
      <c r="W160" s="152">
        <f>V160*K160</f>
        <v>0.74807000000000001</v>
      </c>
      <c r="X160" s="152">
        <v>0</v>
      </c>
      <c r="Y160" s="152">
        <f>X160*K160</f>
        <v>0</v>
      </c>
      <c r="Z160" s="152">
        <v>0</v>
      </c>
      <c r="AA160" s="153">
        <f>Z160*K160</f>
        <v>0</v>
      </c>
      <c r="AR160" s="17" t="s">
        <v>163</v>
      </c>
      <c r="AT160" s="17" t="s">
        <v>148</v>
      </c>
      <c r="AU160" s="17" t="s">
        <v>97</v>
      </c>
      <c r="AY160" s="17" t="s">
        <v>146</v>
      </c>
      <c r="BE160" s="154">
        <f>IF(U160="základní",N160,0)</f>
        <v>0</v>
      </c>
      <c r="BF160" s="154">
        <f>IF(U160="snížená",N160,0)</f>
        <v>0</v>
      </c>
      <c r="BG160" s="154">
        <f>IF(U160="zákl. přenesená",N160,0)</f>
        <v>0</v>
      </c>
      <c r="BH160" s="154">
        <f>IF(U160="sníž. přenesená",N160,0)</f>
        <v>0</v>
      </c>
      <c r="BI160" s="154">
        <f>IF(U160="nulová",N160,0)</f>
        <v>0</v>
      </c>
      <c r="BJ160" s="17" t="s">
        <v>80</v>
      </c>
      <c r="BK160" s="154">
        <f>ROUND(L160*K160,2)</f>
        <v>0</v>
      </c>
      <c r="BL160" s="17" t="s">
        <v>163</v>
      </c>
      <c r="BM160" s="17" t="s">
        <v>564</v>
      </c>
    </row>
    <row r="161" spans="2:65" s="1" customFormat="1" ht="31.5" customHeight="1">
      <c r="B161" s="119"/>
      <c r="C161" s="147" t="s">
        <v>158</v>
      </c>
      <c r="D161" s="147" t="s">
        <v>148</v>
      </c>
      <c r="E161" s="148" t="s">
        <v>347</v>
      </c>
      <c r="F161" s="220" t="s">
        <v>348</v>
      </c>
      <c r="G161" s="220"/>
      <c r="H161" s="220"/>
      <c r="I161" s="220"/>
      <c r="J161" s="149" t="s">
        <v>156</v>
      </c>
      <c r="K161" s="150">
        <v>0.313</v>
      </c>
      <c r="L161" s="221"/>
      <c r="M161" s="221"/>
      <c r="N161" s="221">
        <f>ROUND(L161*K161,2)</f>
        <v>0</v>
      </c>
      <c r="O161" s="221"/>
      <c r="P161" s="221"/>
      <c r="Q161" s="221"/>
      <c r="R161" s="121"/>
      <c r="T161" s="151" t="s">
        <v>5</v>
      </c>
      <c r="U161" s="40" t="s">
        <v>38</v>
      </c>
      <c r="V161" s="152">
        <v>1.32</v>
      </c>
      <c r="W161" s="152">
        <f>V161*K161</f>
        <v>0.41316000000000003</v>
      </c>
      <c r="X161" s="152">
        <v>0</v>
      </c>
      <c r="Y161" s="152">
        <f>X161*K161</f>
        <v>0</v>
      </c>
      <c r="Z161" s="152">
        <v>0</v>
      </c>
      <c r="AA161" s="153">
        <f>Z161*K161</f>
        <v>0</v>
      </c>
      <c r="AR161" s="17" t="s">
        <v>163</v>
      </c>
      <c r="AT161" s="17" t="s">
        <v>148</v>
      </c>
      <c r="AU161" s="17" t="s">
        <v>97</v>
      </c>
      <c r="AY161" s="17" t="s">
        <v>146</v>
      </c>
      <c r="BE161" s="154">
        <f>IF(U161="základní",N161,0)</f>
        <v>0</v>
      </c>
      <c r="BF161" s="154">
        <f>IF(U161="snížená",N161,0)</f>
        <v>0</v>
      </c>
      <c r="BG161" s="154">
        <f>IF(U161="zákl. přenesená",N161,0)</f>
        <v>0</v>
      </c>
      <c r="BH161" s="154">
        <f>IF(U161="sníž. přenesená",N161,0)</f>
        <v>0</v>
      </c>
      <c r="BI161" s="154">
        <f>IF(U161="nulová",N161,0)</f>
        <v>0</v>
      </c>
      <c r="BJ161" s="17" t="s">
        <v>80</v>
      </c>
      <c r="BK161" s="154">
        <f>ROUND(L161*K161,2)</f>
        <v>0</v>
      </c>
      <c r="BL161" s="17" t="s">
        <v>163</v>
      </c>
      <c r="BM161" s="17" t="s">
        <v>565</v>
      </c>
    </row>
    <row r="162" spans="2:65" s="9" customFormat="1" ht="29.85" customHeight="1">
      <c r="B162" s="136"/>
      <c r="C162" s="137"/>
      <c r="D162" s="146" t="s">
        <v>119</v>
      </c>
      <c r="E162" s="146"/>
      <c r="F162" s="146"/>
      <c r="G162" s="146"/>
      <c r="H162" s="146"/>
      <c r="I162" s="146"/>
      <c r="J162" s="146"/>
      <c r="K162" s="146"/>
      <c r="L162" s="146"/>
      <c r="M162" s="146"/>
      <c r="N162" s="224">
        <f>BK162</f>
        <v>0</v>
      </c>
      <c r="O162" s="225"/>
      <c r="P162" s="225"/>
      <c r="Q162" s="225"/>
      <c r="R162" s="139"/>
      <c r="T162" s="140"/>
      <c r="U162" s="137"/>
      <c r="V162" s="137"/>
      <c r="W162" s="141">
        <f>SUM(W163:W169)</f>
        <v>2.2934199999999998</v>
      </c>
      <c r="X162" s="137"/>
      <c r="Y162" s="141">
        <f>SUM(Y163:Y169)</f>
        <v>1.9729999999999998E-2</v>
      </c>
      <c r="Z162" s="137"/>
      <c r="AA162" s="142">
        <f>SUM(AA163:AA169)</f>
        <v>5.16E-2</v>
      </c>
      <c r="AR162" s="143" t="s">
        <v>97</v>
      </c>
      <c r="AT162" s="144" t="s">
        <v>72</v>
      </c>
      <c r="AU162" s="144" t="s">
        <v>80</v>
      </c>
      <c r="AY162" s="143" t="s">
        <v>146</v>
      </c>
      <c r="BK162" s="145">
        <f>SUM(BK163:BK169)</f>
        <v>0</v>
      </c>
    </row>
    <row r="163" spans="2:65" s="1" customFormat="1" ht="31.5" customHeight="1">
      <c r="B163" s="119"/>
      <c r="C163" s="147" t="s">
        <v>299</v>
      </c>
      <c r="D163" s="147" t="s">
        <v>148</v>
      </c>
      <c r="E163" s="148" t="s">
        <v>566</v>
      </c>
      <c r="F163" s="220" t="s">
        <v>567</v>
      </c>
      <c r="G163" s="220"/>
      <c r="H163" s="220"/>
      <c r="I163" s="220"/>
      <c r="J163" s="149" t="s">
        <v>151</v>
      </c>
      <c r="K163" s="150">
        <v>1</v>
      </c>
      <c r="L163" s="221"/>
      <c r="M163" s="221"/>
      <c r="N163" s="221">
        <f t="shared" ref="N163:N169" si="10">ROUND(L163*K163,2)</f>
        <v>0</v>
      </c>
      <c r="O163" s="221"/>
      <c r="P163" s="221"/>
      <c r="Q163" s="221"/>
      <c r="R163" s="121"/>
      <c r="T163" s="151" t="s">
        <v>5</v>
      </c>
      <c r="U163" s="40" t="s">
        <v>38</v>
      </c>
      <c r="V163" s="152">
        <v>1.6819999999999999</v>
      </c>
      <c r="W163" s="152">
        <f t="shared" ref="W163:W169" si="11">V163*K163</f>
        <v>1.6819999999999999</v>
      </c>
      <c r="X163" s="152">
        <v>0</v>
      </c>
      <c r="Y163" s="152">
        <f t="shared" ref="Y163:Y169" si="12">X163*K163</f>
        <v>0</v>
      </c>
      <c r="Z163" s="152">
        <v>0</v>
      </c>
      <c r="AA163" s="153">
        <f t="shared" ref="AA163:AA169" si="13">Z163*K163</f>
        <v>0</v>
      </c>
      <c r="AR163" s="17" t="s">
        <v>163</v>
      </c>
      <c r="AT163" s="17" t="s">
        <v>148</v>
      </c>
      <c r="AU163" s="17" t="s">
        <v>97</v>
      </c>
      <c r="AY163" s="17" t="s">
        <v>146</v>
      </c>
      <c r="BE163" s="154">
        <f t="shared" ref="BE163:BE169" si="14">IF(U163="základní",N163,0)</f>
        <v>0</v>
      </c>
      <c r="BF163" s="154">
        <f t="shared" ref="BF163:BF169" si="15">IF(U163="snížená",N163,0)</f>
        <v>0</v>
      </c>
      <c r="BG163" s="154">
        <f t="shared" ref="BG163:BG169" si="16">IF(U163="zákl. přenesená",N163,0)</f>
        <v>0</v>
      </c>
      <c r="BH163" s="154">
        <f t="shared" ref="BH163:BH169" si="17">IF(U163="sníž. přenesená",N163,0)</f>
        <v>0</v>
      </c>
      <c r="BI163" s="154">
        <f t="shared" ref="BI163:BI169" si="18">IF(U163="nulová",N163,0)</f>
        <v>0</v>
      </c>
      <c r="BJ163" s="17" t="s">
        <v>80</v>
      </c>
      <c r="BK163" s="154">
        <f t="shared" ref="BK163:BK169" si="19">ROUND(L163*K163,2)</f>
        <v>0</v>
      </c>
      <c r="BL163" s="17" t="s">
        <v>163</v>
      </c>
      <c r="BM163" s="17" t="s">
        <v>568</v>
      </c>
    </row>
    <row r="164" spans="2:65" s="1" customFormat="1" ht="44.25" customHeight="1">
      <c r="B164" s="119"/>
      <c r="C164" s="155" t="s">
        <v>312</v>
      </c>
      <c r="D164" s="155" t="s">
        <v>218</v>
      </c>
      <c r="E164" s="156" t="s">
        <v>569</v>
      </c>
      <c r="F164" s="222" t="s">
        <v>570</v>
      </c>
      <c r="G164" s="222"/>
      <c r="H164" s="222"/>
      <c r="I164" s="222"/>
      <c r="J164" s="157" t="s">
        <v>151</v>
      </c>
      <c r="K164" s="158">
        <v>1</v>
      </c>
      <c r="L164" s="223"/>
      <c r="M164" s="223"/>
      <c r="N164" s="223">
        <f t="shared" si="10"/>
        <v>0</v>
      </c>
      <c r="O164" s="221"/>
      <c r="P164" s="221"/>
      <c r="Q164" s="221"/>
      <c r="R164" s="121"/>
      <c r="T164" s="151" t="s">
        <v>5</v>
      </c>
      <c r="U164" s="40" t="s">
        <v>38</v>
      </c>
      <c r="V164" s="152">
        <v>0</v>
      </c>
      <c r="W164" s="152">
        <f t="shared" si="11"/>
        <v>0</v>
      </c>
      <c r="X164" s="152">
        <v>1.8499999999999999E-2</v>
      </c>
      <c r="Y164" s="152">
        <f t="shared" si="12"/>
        <v>1.8499999999999999E-2</v>
      </c>
      <c r="Z164" s="152">
        <v>0</v>
      </c>
      <c r="AA164" s="153">
        <f t="shared" si="13"/>
        <v>0</v>
      </c>
      <c r="AR164" s="17" t="s">
        <v>310</v>
      </c>
      <c r="AT164" s="17" t="s">
        <v>218</v>
      </c>
      <c r="AU164" s="17" t="s">
        <v>97</v>
      </c>
      <c r="AY164" s="17" t="s">
        <v>146</v>
      </c>
      <c r="BE164" s="154">
        <f t="shared" si="14"/>
        <v>0</v>
      </c>
      <c r="BF164" s="154">
        <f t="shared" si="15"/>
        <v>0</v>
      </c>
      <c r="BG164" s="154">
        <f t="shared" si="16"/>
        <v>0</v>
      </c>
      <c r="BH164" s="154">
        <f t="shared" si="17"/>
        <v>0</v>
      </c>
      <c r="BI164" s="154">
        <f t="shared" si="18"/>
        <v>0</v>
      </c>
      <c r="BJ164" s="17" t="s">
        <v>80</v>
      </c>
      <c r="BK164" s="154">
        <f t="shared" si="19"/>
        <v>0</v>
      </c>
      <c r="BL164" s="17" t="s">
        <v>163</v>
      </c>
      <c r="BM164" s="17" t="s">
        <v>571</v>
      </c>
    </row>
    <row r="165" spans="2:65" s="1" customFormat="1" ht="31.5" customHeight="1">
      <c r="B165" s="119"/>
      <c r="C165" s="147" t="s">
        <v>572</v>
      </c>
      <c r="D165" s="147" t="s">
        <v>148</v>
      </c>
      <c r="E165" s="148" t="s">
        <v>359</v>
      </c>
      <c r="F165" s="220" t="s">
        <v>360</v>
      </c>
      <c r="G165" s="220"/>
      <c r="H165" s="220"/>
      <c r="I165" s="220"/>
      <c r="J165" s="149" t="s">
        <v>151</v>
      </c>
      <c r="K165" s="150">
        <v>2</v>
      </c>
      <c r="L165" s="221"/>
      <c r="M165" s="221"/>
      <c r="N165" s="221">
        <f t="shared" si="10"/>
        <v>0</v>
      </c>
      <c r="O165" s="221"/>
      <c r="P165" s="221"/>
      <c r="Q165" s="221"/>
      <c r="R165" s="121"/>
      <c r="T165" s="151" t="s">
        <v>5</v>
      </c>
      <c r="U165" s="40" t="s">
        <v>38</v>
      </c>
      <c r="V165" s="152">
        <v>0.11</v>
      </c>
      <c r="W165" s="152">
        <f t="shared" si="11"/>
        <v>0.22</v>
      </c>
      <c r="X165" s="152">
        <v>0</v>
      </c>
      <c r="Y165" s="152">
        <f t="shared" si="12"/>
        <v>0</v>
      </c>
      <c r="Z165" s="152">
        <v>1.8E-3</v>
      </c>
      <c r="AA165" s="153">
        <f t="shared" si="13"/>
        <v>3.5999999999999999E-3</v>
      </c>
      <c r="AR165" s="17" t="s">
        <v>163</v>
      </c>
      <c r="AT165" s="17" t="s">
        <v>148</v>
      </c>
      <c r="AU165" s="17" t="s">
        <v>97</v>
      </c>
      <c r="AY165" s="17" t="s">
        <v>146</v>
      </c>
      <c r="BE165" s="154">
        <f t="shared" si="14"/>
        <v>0</v>
      </c>
      <c r="BF165" s="154">
        <f t="shared" si="15"/>
        <v>0</v>
      </c>
      <c r="BG165" s="154">
        <f t="shared" si="16"/>
        <v>0</v>
      </c>
      <c r="BH165" s="154">
        <f t="shared" si="17"/>
        <v>0</v>
      </c>
      <c r="BI165" s="154">
        <f t="shared" si="18"/>
        <v>0</v>
      </c>
      <c r="BJ165" s="17" t="s">
        <v>80</v>
      </c>
      <c r="BK165" s="154">
        <f t="shared" si="19"/>
        <v>0</v>
      </c>
      <c r="BL165" s="17" t="s">
        <v>163</v>
      </c>
      <c r="BM165" s="17" t="s">
        <v>573</v>
      </c>
    </row>
    <row r="166" spans="2:65" s="1" customFormat="1" ht="31.5" customHeight="1">
      <c r="B166" s="119"/>
      <c r="C166" s="147" t="s">
        <v>184</v>
      </c>
      <c r="D166" s="147" t="s">
        <v>148</v>
      </c>
      <c r="E166" s="148" t="s">
        <v>363</v>
      </c>
      <c r="F166" s="220" t="s">
        <v>364</v>
      </c>
      <c r="G166" s="220"/>
      <c r="H166" s="220"/>
      <c r="I166" s="220"/>
      <c r="J166" s="149" t="s">
        <v>151</v>
      </c>
      <c r="K166" s="150">
        <v>2</v>
      </c>
      <c r="L166" s="221"/>
      <c r="M166" s="221"/>
      <c r="N166" s="221">
        <f t="shared" si="10"/>
        <v>0</v>
      </c>
      <c r="O166" s="221"/>
      <c r="P166" s="221"/>
      <c r="Q166" s="221"/>
      <c r="R166" s="121"/>
      <c r="T166" s="151" t="s">
        <v>5</v>
      </c>
      <c r="U166" s="40" t="s">
        <v>38</v>
      </c>
      <c r="V166" s="152">
        <v>0.05</v>
      </c>
      <c r="W166" s="152">
        <f t="shared" si="11"/>
        <v>0.1</v>
      </c>
      <c r="X166" s="152">
        <v>0</v>
      </c>
      <c r="Y166" s="152">
        <f t="shared" si="12"/>
        <v>0</v>
      </c>
      <c r="Z166" s="152">
        <v>2.4E-2</v>
      </c>
      <c r="AA166" s="153">
        <f t="shared" si="13"/>
        <v>4.8000000000000001E-2</v>
      </c>
      <c r="AR166" s="17" t="s">
        <v>163</v>
      </c>
      <c r="AT166" s="17" t="s">
        <v>148</v>
      </c>
      <c r="AU166" s="17" t="s">
        <v>97</v>
      </c>
      <c r="AY166" s="17" t="s">
        <v>146</v>
      </c>
      <c r="BE166" s="154">
        <f t="shared" si="14"/>
        <v>0</v>
      </c>
      <c r="BF166" s="154">
        <f t="shared" si="15"/>
        <v>0</v>
      </c>
      <c r="BG166" s="154">
        <f t="shared" si="16"/>
        <v>0</v>
      </c>
      <c r="BH166" s="154">
        <f t="shared" si="17"/>
        <v>0</v>
      </c>
      <c r="BI166" s="154">
        <f t="shared" si="18"/>
        <v>0</v>
      </c>
      <c r="BJ166" s="17" t="s">
        <v>80</v>
      </c>
      <c r="BK166" s="154">
        <f t="shared" si="19"/>
        <v>0</v>
      </c>
      <c r="BL166" s="17" t="s">
        <v>163</v>
      </c>
      <c r="BM166" s="17" t="s">
        <v>574</v>
      </c>
    </row>
    <row r="167" spans="2:65" s="1" customFormat="1" ht="31.5" customHeight="1">
      <c r="B167" s="119"/>
      <c r="C167" s="147" t="s">
        <v>213</v>
      </c>
      <c r="D167" s="147" t="s">
        <v>148</v>
      </c>
      <c r="E167" s="148" t="s">
        <v>367</v>
      </c>
      <c r="F167" s="220" t="s">
        <v>368</v>
      </c>
      <c r="G167" s="220"/>
      <c r="H167" s="220"/>
      <c r="I167" s="220"/>
      <c r="J167" s="149" t="s">
        <v>151</v>
      </c>
      <c r="K167" s="150">
        <v>1</v>
      </c>
      <c r="L167" s="221"/>
      <c r="M167" s="221"/>
      <c r="N167" s="221">
        <f t="shared" si="10"/>
        <v>0</v>
      </c>
      <c r="O167" s="221"/>
      <c r="P167" s="221"/>
      <c r="Q167" s="221"/>
      <c r="R167" s="121"/>
      <c r="T167" s="151" t="s">
        <v>5</v>
      </c>
      <c r="U167" s="40" t="s">
        <v>38</v>
      </c>
      <c r="V167" s="152">
        <v>0.24299999999999999</v>
      </c>
      <c r="W167" s="152">
        <f t="shared" si="11"/>
        <v>0.24299999999999999</v>
      </c>
      <c r="X167" s="152">
        <v>0</v>
      </c>
      <c r="Y167" s="152">
        <f t="shared" si="12"/>
        <v>0</v>
      </c>
      <c r="Z167" s="152">
        <v>0</v>
      </c>
      <c r="AA167" s="153">
        <f t="shared" si="13"/>
        <v>0</v>
      </c>
      <c r="AR167" s="17" t="s">
        <v>163</v>
      </c>
      <c r="AT167" s="17" t="s">
        <v>148</v>
      </c>
      <c r="AU167" s="17" t="s">
        <v>97</v>
      </c>
      <c r="AY167" s="17" t="s">
        <v>146</v>
      </c>
      <c r="BE167" s="154">
        <f t="shared" si="14"/>
        <v>0</v>
      </c>
      <c r="BF167" s="154">
        <f t="shared" si="15"/>
        <v>0</v>
      </c>
      <c r="BG167" s="154">
        <f t="shared" si="16"/>
        <v>0</v>
      </c>
      <c r="BH167" s="154">
        <f t="shared" si="17"/>
        <v>0</v>
      </c>
      <c r="BI167" s="154">
        <f t="shared" si="18"/>
        <v>0</v>
      </c>
      <c r="BJ167" s="17" t="s">
        <v>80</v>
      </c>
      <c r="BK167" s="154">
        <f t="shared" si="19"/>
        <v>0</v>
      </c>
      <c r="BL167" s="17" t="s">
        <v>163</v>
      </c>
      <c r="BM167" s="17" t="s">
        <v>575</v>
      </c>
    </row>
    <row r="168" spans="2:65" s="1" customFormat="1" ht="31.5" customHeight="1">
      <c r="B168" s="119"/>
      <c r="C168" s="155" t="s">
        <v>217</v>
      </c>
      <c r="D168" s="155" t="s">
        <v>218</v>
      </c>
      <c r="E168" s="156" t="s">
        <v>371</v>
      </c>
      <c r="F168" s="222" t="s">
        <v>372</v>
      </c>
      <c r="G168" s="222"/>
      <c r="H168" s="222"/>
      <c r="I168" s="222"/>
      <c r="J168" s="157" t="s">
        <v>151</v>
      </c>
      <c r="K168" s="158">
        <v>1</v>
      </c>
      <c r="L168" s="223"/>
      <c r="M168" s="223"/>
      <c r="N168" s="223">
        <f t="shared" si="10"/>
        <v>0</v>
      </c>
      <c r="O168" s="221"/>
      <c r="P168" s="221"/>
      <c r="Q168" s="221"/>
      <c r="R168" s="121"/>
      <c r="T168" s="151" t="s">
        <v>5</v>
      </c>
      <c r="U168" s="40" t="s">
        <v>38</v>
      </c>
      <c r="V168" s="152">
        <v>0</v>
      </c>
      <c r="W168" s="152">
        <f t="shared" si="11"/>
        <v>0</v>
      </c>
      <c r="X168" s="152">
        <v>1.23E-3</v>
      </c>
      <c r="Y168" s="152">
        <f t="shared" si="12"/>
        <v>1.23E-3</v>
      </c>
      <c r="Z168" s="152">
        <v>0</v>
      </c>
      <c r="AA168" s="153">
        <f t="shared" si="13"/>
        <v>0</v>
      </c>
      <c r="AR168" s="17" t="s">
        <v>310</v>
      </c>
      <c r="AT168" s="17" t="s">
        <v>218</v>
      </c>
      <c r="AU168" s="17" t="s">
        <v>97</v>
      </c>
      <c r="AY168" s="17" t="s">
        <v>146</v>
      </c>
      <c r="BE168" s="154">
        <f t="shared" si="14"/>
        <v>0</v>
      </c>
      <c r="BF168" s="154">
        <f t="shared" si="15"/>
        <v>0</v>
      </c>
      <c r="BG168" s="154">
        <f t="shared" si="16"/>
        <v>0</v>
      </c>
      <c r="BH168" s="154">
        <f t="shared" si="17"/>
        <v>0</v>
      </c>
      <c r="BI168" s="154">
        <f t="shared" si="18"/>
        <v>0</v>
      </c>
      <c r="BJ168" s="17" t="s">
        <v>80</v>
      </c>
      <c r="BK168" s="154">
        <f t="shared" si="19"/>
        <v>0</v>
      </c>
      <c r="BL168" s="17" t="s">
        <v>163</v>
      </c>
      <c r="BM168" s="17" t="s">
        <v>576</v>
      </c>
    </row>
    <row r="169" spans="2:65" s="1" customFormat="1" ht="31.5" customHeight="1">
      <c r="B169" s="119"/>
      <c r="C169" s="147" t="s">
        <v>577</v>
      </c>
      <c r="D169" s="147" t="s">
        <v>148</v>
      </c>
      <c r="E169" s="148" t="s">
        <v>379</v>
      </c>
      <c r="F169" s="220" t="s">
        <v>380</v>
      </c>
      <c r="G169" s="220"/>
      <c r="H169" s="220"/>
      <c r="I169" s="220"/>
      <c r="J169" s="149" t="s">
        <v>156</v>
      </c>
      <c r="K169" s="150">
        <v>0.02</v>
      </c>
      <c r="L169" s="221"/>
      <c r="M169" s="221"/>
      <c r="N169" s="221">
        <f t="shared" si="10"/>
        <v>0</v>
      </c>
      <c r="O169" s="221"/>
      <c r="P169" s="221"/>
      <c r="Q169" s="221"/>
      <c r="R169" s="121"/>
      <c r="T169" s="151" t="s">
        <v>5</v>
      </c>
      <c r="U169" s="40" t="s">
        <v>38</v>
      </c>
      <c r="V169" s="152">
        <v>2.4209999999999998</v>
      </c>
      <c r="W169" s="152">
        <f t="shared" si="11"/>
        <v>4.8419999999999998E-2</v>
      </c>
      <c r="X169" s="152">
        <v>0</v>
      </c>
      <c r="Y169" s="152">
        <f t="shared" si="12"/>
        <v>0</v>
      </c>
      <c r="Z169" s="152">
        <v>0</v>
      </c>
      <c r="AA169" s="153">
        <f t="shared" si="13"/>
        <v>0</v>
      </c>
      <c r="AR169" s="17" t="s">
        <v>163</v>
      </c>
      <c r="AT169" s="17" t="s">
        <v>148</v>
      </c>
      <c r="AU169" s="17" t="s">
        <v>97</v>
      </c>
      <c r="AY169" s="17" t="s">
        <v>146</v>
      </c>
      <c r="BE169" s="154">
        <f t="shared" si="14"/>
        <v>0</v>
      </c>
      <c r="BF169" s="154">
        <f t="shared" si="15"/>
        <v>0</v>
      </c>
      <c r="BG169" s="154">
        <f t="shared" si="16"/>
        <v>0</v>
      </c>
      <c r="BH169" s="154">
        <f t="shared" si="17"/>
        <v>0</v>
      </c>
      <c r="BI169" s="154">
        <f t="shared" si="18"/>
        <v>0</v>
      </c>
      <c r="BJ169" s="17" t="s">
        <v>80</v>
      </c>
      <c r="BK169" s="154">
        <f t="shared" si="19"/>
        <v>0</v>
      </c>
      <c r="BL169" s="17" t="s">
        <v>163</v>
      </c>
      <c r="BM169" s="17" t="s">
        <v>578</v>
      </c>
    </row>
    <row r="170" spans="2:65" s="9" customFormat="1" ht="29.85" customHeight="1">
      <c r="B170" s="136"/>
      <c r="C170" s="137"/>
      <c r="D170" s="146" t="s">
        <v>120</v>
      </c>
      <c r="E170" s="146"/>
      <c r="F170" s="146"/>
      <c r="G170" s="146"/>
      <c r="H170" s="146"/>
      <c r="I170" s="146"/>
      <c r="J170" s="146"/>
      <c r="K170" s="146"/>
      <c r="L170" s="146"/>
      <c r="M170" s="146"/>
      <c r="N170" s="224">
        <f>BK170</f>
        <v>0</v>
      </c>
      <c r="O170" s="225"/>
      <c r="P170" s="225"/>
      <c r="Q170" s="225"/>
      <c r="R170" s="139"/>
      <c r="T170" s="140"/>
      <c r="U170" s="137"/>
      <c r="V170" s="137"/>
      <c r="W170" s="141">
        <f>SUM(W171:W175)</f>
        <v>0.42802400000000002</v>
      </c>
      <c r="X170" s="137"/>
      <c r="Y170" s="141">
        <f>SUM(Y171:Y175)</f>
        <v>3.9199999999999999E-3</v>
      </c>
      <c r="Z170" s="137"/>
      <c r="AA170" s="142">
        <f>SUM(AA171:AA175)</f>
        <v>0</v>
      </c>
      <c r="AR170" s="143" t="s">
        <v>97</v>
      </c>
      <c r="AT170" s="144" t="s">
        <v>72</v>
      </c>
      <c r="AU170" s="144" t="s">
        <v>80</v>
      </c>
      <c r="AY170" s="143" t="s">
        <v>146</v>
      </c>
      <c r="BK170" s="145">
        <f>SUM(BK171:BK175)</f>
        <v>0</v>
      </c>
    </row>
    <row r="171" spans="2:65" s="1" customFormat="1" ht="22.5" customHeight="1">
      <c r="B171" s="119"/>
      <c r="C171" s="147" t="s">
        <v>579</v>
      </c>
      <c r="D171" s="147" t="s">
        <v>148</v>
      </c>
      <c r="E171" s="148" t="s">
        <v>383</v>
      </c>
      <c r="F171" s="220" t="s">
        <v>384</v>
      </c>
      <c r="G171" s="220"/>
      <c r="H171" s="220"/>
      <c r="I171" s="220"/>
      <c r="J171" s="149" t="s">
        <v>170</v>
      </c>
      <c r="K171" s="150">
        <v>1.6</v>
      </c>
      <c r="L171" s="221"/>
      <c r="M171" s="221"/>
      <c r="N171" s="221">
        <f>ROUND(L171*K171,2)</f>
        <v>0</v>
      </c>
      <c r="O171" s="221"/>
      <c r="P171" s="221"/>
      <c r="Q171" s="221"/>
      <c r="R171" s="121"/>
      <c r="T171" s="151" t="s">
        <v>5</v>
      </c>
      <c r="U171" s="40" t="s">
        <v>38</v>
      </c>
      <c r="V171" s="152">
        <v>0.26</v>
      </c>
      <c r="W171" s="152">
        <f>V171*K171</f>
        <v>0.41600000000000004</v>
      </c>
      <c r="X171" s="152">
        <v>0</v>
      </c>
      <c r="Y171" s="152">
        <f>X171*K171</f>
        <v>0</v>
      </c>
      <c r="Z171" s="152">
        <v>0</v>
      </c>
      <c r="AA171" s="153">
        <f>Z171*K171</f>
        <v>0</v>
      </c>
      <c r="AR171" s="17" t="s">
        <v>163</v>
      </c>
      <c r="AT171" s="17" t="s">
        <v>148</v>
      </c>
      <c r="AU171" s="17" t="s">
        <v>97</v>
      </c>
      <c r="AY171" s="17" t="s">
        <v>146</v>
      </c>
      <c r="BE171" s="154">
        <f>IF(U171="základní",N171,0)</f>
        <v>0</v>
      </c>
      <c r="BF171" s="154">
        <f>IF(U171="snížená",N171,0)</f>
        <v>0</v>
      </c>
      <c r="BG171" s="154">
        <f>IF(U171="zákl. přenesená",N171,0)</f>
        <v>0</v>
      </c>
      <c r="BH171" s="154">
        <f>IF(U171="sníž. přenesená",N171,0)</f>
        <v>0</v>
      </c>
      <c r="BI171" s="154">
        <f>IF(U171="nulová",N171,0)</f>
        <v>0</v>
      </c>
      <c r="BJ171" s="17" t="s">
        <v>80</v>
      </c>
      <c r="BK171" s="154">
        <f>ROUND(L171*K171,2)</f>
        <v>0</v>
      </c>
      <c r="BL171" s="17" t="s">
        <v>163</v>
      </c>
      <c r="BM171" s="17" t="s">
        <v>580</v>
      </c>
    </row>
    <row r="172" spans="2:65" s="1" customFormat="1" ht="22.5" customHeight="1">
      <c r="B172" s="119"/>
      <c r="C172" s="155" t="s">
        <v>581</v>
      </c>
      <c r="D172" s="155" t="s">
        <v>218</v>
      </c>
      <c r="E172" s="156" t="s">
        <v>387</v>
      </c>
      <c r="F172" s="222" t="s">
        <v>388</v>
      </c>
      <c r="G172" s="222"/>
      <c r="H172" s="222"/>
      <c r="I172" s="222"/>
      <c r="J172" s="157" t="s">
        <v>151</v>
      </c>
      <c r="K172" s="158">
        <v>2</v>
      </c>
      <c r="L172" s="223"/>
      <c r="M172" s="223"/>
      <c r="N172" s="223">
        <f>ROUND(L172*K172,2)</f>
        <v>0</v>
      </c>
      <c r="O172" s="221"/>
      <c r="P172" s="221"/>
      <c r="Q172" s="221"/>
      <c r="R172" s="121"/>
      <c r="T172" s="151" t="s">
        <v>5</v>
      </c>
      <c r="U172" s="40" t="s">
        <v>38</v>
      </c>
      <c r="V172" s="152">
        <v>0</v>
      </c>
      <c r="W172" s="152">
        <f>V172*K172</f>
        <v>0</v>
      </c>
      <c r="X172" s="152">
        <v>5.9999999999999995E-4</v>
      </c>
      <c r="Y172" s="152">
        <f>X172*K172</f>
        <v>1.1999999999999999E-3</v>
      </c>
      <c r="Z172" s="152">
        <v>0</v>
      </c>
      <c r="AA172" s="153">
        <f>Z172*K172</f>
        <v>0</v>
      </c>
      <c r="AR172" s="17" t="s">
        <v>310</v>
      </c>
      <c r="AT172" s="17" t="s">
        <v>218</v>
      </c>
      <c r="AU172" s="17" t="s">
        <v>97</v>
      </c>
      <c r="AY172" s="17" t="s">
        <v>146</v>
      </c>
      <c r="BE172" s="154">
        <f>IF(U172="základní",N172,0)</f>
        <v>0</v>
      </c>
      <c r="BF172" s="154">
        <f>IF(U172="snížená",N172,0)</f>
        <v>0</v>
      </c>
      <c r="BG172" s="154">
        <f>IF(U172="zákl. přenesená",N172,0)</f>
        <v>0</v>
      </c>
      <c r="BH172" s="154">
        <f>IF(U172="sníž. přenesená",N172,0)</f>
        <v>0</v>
      </c>
      <c r="BI172" s="154">
        <f>IF(U172="nulová",N172,0)</f>
        <v>0</v>
      </c>
      <c r="BJ172" s="17" t="s">
        <v>80</v>
      </c>
      <c r="BK172" s="154">
        <f>ROUND(L172*K172,2)</f>
        <v>0</v>
      </c>
      <c r="BL172" s="17" t="s">
        <v>163</v>
      </c>
      <c r="BM172" s="17" t="s">
        <v>582</v>
      </c>
    </row>
    <row r="173" spans="2:65" s="1" customFormat="1" ht="31.5" customHeight="1">
      <c r="B173" s="119"/>
      <c r="C173" s="155" t="s">
        <v>172</v>
      </c>
      <c r="D173" s="155" t="s">
        <v>218</v>
      </c>
      <c r="E173" s="156" t="s">
        <v>391</v>
      </c>
      <c r="F173" s="222" t="s">
        <v>392</v>
      </c>
      <c r="G173" s="222"/>
      <c r="H173" s="222"/>
      <c r="I173" s="222"/>
      <c r="J173" s="157" t="s">
        <v>151</v>
      </c>
      <c r="K173" s="158">
        <v>1</v>
      </c>
      <c r="L173" s="223"/>
      <c r="M173" s="223"/>
      <c r="N173" s="223">
        <f>ROUND(L173*K173,2)</f>
        <v>0</v>
      </c>
      <c r="O173" s="221"/>
      <c r="P173" s="221"/>
      <c r="Q173" s="221"/>
      <c r="R173" s="121"/>
      <c r="T173" s="151" t="s">
        <v>5</v>
      </c>
      <c r="U173" s="40" t="s">
        <v>38</v>
      </c>
      <c r="V173" s="152">
        <v>0</v>
      </c>
      <c r="W173" s="152">
        <f>V173*K173</f>
        <v>0</v>
      </c>
      <c r="X173" s="152">
        <v>5.1999999999999995E-4</v>
      </c>
      <c r="Y173" s="152">
        <f>X173*K173</f>
        <v>5.1999999999999995E-4</v>
      </c>
      <c r="Z173" s="152">
        <v>0</v>
      </c>
      <c r="AA173" s="153">
        <f>Z173*K173</f>
        <v>0</v>
      </c>
      <c r="AR173" s="17" t="s">
        <v>310</v>
      </c>
      <c r="AT173" s="17" t="s">
        <v>218</v>
      </c>
      <c r="AU173" s="17" t="s">
        <v>97</v>
      </c>
      <c r="AY173" s="17" t="s">
        <v>146</v>
      </c>
      <c r="BE173" s="154">
        <f>IF(U173="základní",N173,0)</f>
        <v>0</v>
      </c>
      <c r="BF173" s="154">
        <f>IF(U173="snížená",N173,0)</f>
        <v>0</v>
      </c>
      <c r="BG173" s="154">
        <f>IF(U173="zákl. přenesená",N173,0)</f>
        <v>0</v>
      </c>
      <c r="BH173" s="154">
        <f>IF(U173="sníž. přenesená",N173,0)</f>
        <v>0</v>
      </c>
      <c r="BI173" s="154">
        <f>IF(U173="nulová",N173,0)</f>
        <v>0</v>
      </c>
      <c r="BJ173" s="17" t="s">
        <v>80</v>
      </c>
      <c r="BK173" s="154">
        <f>ROUND(L173*K173,2)</f>
        <v>0</v>
      </c>
      <c r="BL173" s="17" t="s">
        <v>163</v>
      </c>
      <c r="BM173" s="17" t="s">
        <v>583</v>
      </c>
    </row>
    <row r="174" spans="2:65" s="1" customFormat="1" ht="22.5" customHeight="1">
      <c r="B174" s="119"/>
      <c r="C174" s="155" t="s">
        <v>471</v>
      </c>
      <c r="D174" s="155" t="s">
        <v>218</v>
      </c>
      <c r="E174" s="156" t="s">
        <v>395</v>
      </c>
      <c r="F174" s="222" t="s">
        <v>396</v>
      </c>
      <c r="G174" s="222"/>
      <c r="H174" s="222"/>
      <c r="I174" s="222"/>
      <c r="J174" s="157" t="s">
        <v>151</v>
      </c>
      <c r="K174" s="158">
        <v>1</v>
      </c>
      <c r="L174" s="223"/>
      <c r="M174" s="223"/>
      <c r="N174" s="223">
        <f>ROUND(L174*K174,2)</f>
        <v>0</v>
      </c>
      <c r="O174" s="221"/>
      <c r="P174" s="221"/>
      <c r="Q174" s="221"/>
      <c r="R174" s="121"/>
      <c r="T174" s="151" t="s">
        <v>5</v>
      </c>
      <c r="U174" s="40" t="s">
        <v>38</v>
      </c>
      <c r="V174" s="152">
        <v>0</v>
      </c>
      <c r="W174" s="152">
        <f>V174*K174</f>
        <v>0</v>
      </c>
      <c r="X174" s="152">
        <v>2.2000000000000001E-3</v>
      </c>
      <c r="Y174" s="152">
        <f>X174*K174</f>
        <v>2.2000000000000001E-3</v>
      </c>
      <c r="Z174" s="152">
        <v>0</v>
      </c>
      <c r="AA174" s="153">
        <f>Z174*K174</f>
        <v>0</v>
      </c>
      <c r="AR174" s="17" t="s">
        <v>310</v>
      </c>
      <c r="AT174" s="17" t="s">
        <v>218</v>
      </c>
      <c r="AU174" s="17" t="s">
        <v>97</v>
      </c>
      <c r="AY174" s="17" t="s">
        <v>146</v>
      </c>
      <c r="BE174" s="154">
        <f>IF(U174="základní",N174,0)</f>
        <v>0</v>
      </c>
      <c r="BF174" s="154">
        <f>IF(U174="snížená",N174,0)</f>
        <v>0</v>
      </c>
      <c r="BG174" s="154">
        <f>IF(U174="zákl. přenesená",N174,0)</f>
        <v>0</v>
      </c>
      <c r="BH174" s="154">
        <f>IF(U174="sníž. přenesená",N174,0)</f>
        <v>0</v>
      </c>
      <c r="BI174" s="154">
        <f>IF(U174="nulová",N174,0)</f>
        <v>0</v>
      </c>
      <c r="BJ174" s="17" t="s">
        <v>80</v>
      </c>
      <c r="BK174" s="154">
        <f>ROUND(L174*K174,2)</f>
        <v>0</v>
      </c>
      <c r="BL174" s="17" t="s">
        <v>163</v>
      </c>
      <c r="BM174" s="17" t="s">
        <v>584</v>
      </c>
    </row>
    <row r="175" spans="2:65" s="1" customFormat="1" ht="31.5" customHeight="1">
      <c r="B175" s="119"/>
      <c r="C175" s="147" t="s">
        <v>475</v>
      </c>
      <c r="D175" s="147" t="s">
        <v>148</v>
      </c>
      <c r="E175" s="148" t="s">
        <v>412</v>
      </c>
      <c r="F175" s="220" t="s">
        <v>413</v>
      </c>
      <c r="G175" s="220"/>
      <c r="H175" s="220"/>
      <c r="I175" s="220"/>
      <c r="J175" s="149" t="s">
        <v>156</v>
      </c>
      <c r="K175" s="150">
        <v>4.0000000000000001E-3</v>
      </c>
      <c r="L175" s="221"/>
      <c r="M175" s="221"/>
      <c r="N175" s="221">
        <f>ROUND(L175*K175,2)</f>
        <v>0</v>
      </c>
      <c r="O175" s="221"/>
      <c r="P175" s="221"/>
      <c r="Q175" s="221"/>
      <c r="R175" s="121"/>
      <c r="T175" s="151" t="s">
        <v>5</v>
      </c>
      <c r="U175" s="40" t="s">
        <v>38</v>
      </c>
      <c r="V175" s="152">
        <v>3.0059999999999998</v>
      </c>
      <c r="W175" s="152">
        <f>V175*K175</f>
        <v>1.2024E-2</v>
      </c>
      <c r="X175" s="152">
        <v>0</v>
      </c>
      <c r="Y175" s="152">
        <f>X175*K175</f>
        <v>0</v>
      </c>
      <c r="Z175" s="152">
        <v>0</v>
      </c>
      <c r="AA175" s="153">
        <f>Z175*K175</f>
        <v>0</v>
      </c>
      <c r="AR175" s="17" t="s">
        <v>163</v>
      </c>
      <c r="AT175" s="17" t="s">
        <v>148</v>
      </c>
      <c r="AU175" s="17" t="s">
        <v>97</v>
      </c>
      <c r="AY175" s="17" t="s">
        <v>146</v>
      </c>
      <c r="BE175" s="154">
        <f>IF(U175="základní",N175,0)</f>
        <v>0</v>
      </c>
      <c r="BF175" s="154">
        <f>IF(U175="snížená",N175,0)</f>
        <v>0</v>
      </c>
      <c r="BG175" s="154">
        <f>IF(U175="zákl. přenesená",N175,0)</f>
        <v>0</v>
      </c>
      <c r="BH175" s="154">
        <f>IF(U175="sníž. přenesená",N175,0)</f>
        <v>0</v>
      </c>
      <c r="BI175" s="154">
        <f>IF(U175="nulová",N175,0)</f>
        <v>0</v>
      </c>
      <c r="BJ175" s="17" t="s">
        <v>80</v>
      </c>
      <c r="BK175" s="154">
        <f>ROUND(L175*K175,2)</f>
        <v>0</v>
      </c>
      <c r="BL175" s="17" t="s">
        <v>163</v>
      </c>
      <c r="BM175" s="17" t="s">
        <v>585</v>
      </c>
    </row>
    <row r="176" spans="2:65" s="9" customFormat="1" ht="29.85" customHeight="1">
      <c r="B176" s="136"/>
      <c r="C176" s="137"/>
      <c r="D176" s="146" t="s">
        <v>122</v>
      </c>
      <c r="E176" s="146"/>
      <c r="F176" s="146"/>
      <c r="G176" s="146"/>
      <c r="H176" s="146"/>
      <c r="I176" s="146"/>
      <c r="J176" s="146"/>
      <c r="K176" s="146"/>
      <c r="L176" s="146"/>
      <c r="M176" s="146"/>
      <c r="N176" s="224">
        <f>BK176</f>
        <v>0</v>
      </c>
      <c r="O176" s="225"/>
      <c r="P176" s="225"/>
      <c r="Q176" s="225"/>
      <c r="R176" s="139"/>
      <c r="T176" s="140"/>
      <c r="U176" s="137"/>
      <c r="V176" s="137"/>
      <c r="W176" s="141">
        <f>SUM(W177:W185)</f>
        <v>41.389380000000003</v>
      </c>
      <c r="X176" s="137"/>
      <c r="Y176" s="141">
        <f>SUM(Y177:Y185)</f>
        <v>0.1139675</v>
      </c>
      <c r="Z176" s="137"/>
      <c r="AA176" s="142">
        <f>SUM(AA177:AA185)</f>
        <v>2.6450000000000001E-2</v>
      </c>
      <c r="AR176" s="143" t="s">
        <v>97</v>
      </c>
      <c r="AT176" s="144" t="s">
        <v>72</v>
      </c>
      <c r="AU176" s="144" t="s">
        <v>80</v>
      </c>
      <c r="AY176" s="143" t="s">
        <v>146</v>
      </c>
      <c r="BK176" s="145">
        <f>SUM(BK177:BK185)</f>
        <v>0</v>
      </c>
    </row>
    <row r="177" spans="2:65" s="1" customFormat="1" ht="31.5" customHeight="1">
      <c r="B177" s="119"/>
      <c r="C177" s="147" t="s">
        <v>530</v>
      </c>
      <c r="D177" s="147" t="s">
        <v>148</v>
      </c>
      <c r="E177" s="148" t="s">
        <v>422</v>
      </c>
      <c r="F177" s="220" t="s">
        <v>423</v>
      </c>
      <c r="G177" s="220"/>
      <c r="H177" s="220"/>
      <c r="I177" s="220"/>
      <c r="J177" s="149" t="s">
        <v>170</v>
      </c>
      <c r="K177" s="150">
        <v>26.45</v>
      </c>
      <c r="L177" s="221"/>
      <c r="M177" s="221"/>
      <c r="N177" s="221">
        <f t="shared" ref="N177:N185" si="20">ROUND(L177*K177,2)</f>
        <v>0</v>
      </c>
      <c r="O177" s="221"/>
      <c r="P177" s="221"/>
      <c r="Q177" s="221"/>
      <c r="R177" s="121"/>
      <c r="T177" s="151" t="s">
        <v>5</v>
      </c>
      <c r="U177" s="40" t="s">
        <v>38</v>
      </c>
      <c r="V177" s="152">
        <v>0.01</v>
      </c>
      <c r="W177" s="152">
        <f t="shared" ref="W177:W185" si="21">V177*K177</f>
        <v>0.26450000000000001</v>
      </c>
      <c r="X177" s="152">
        <v>0</v>
      </c>
      <c r="Y177" s="152">
        <f t="shared" ref="Y177:Y185" si="22">X177*K177</f>
        <v>0</v>
      </c>
      <c r="Z177" s="152">
        <v>1E-3</v>
      </c>
      <c r="AA177" s="153">
        <f t="shared" ref="AA177:AA185" si="23">Z177*K177</f>
        <v>2.6450000000000001E-2</v>
      </c>
      <c r="AR177" s="17" t="s">
        <v>163</v>
      </c>
      <c r="AT177" s="17" t="s">
        <v>148</v>
      </c>
      <c r="AU177" s="17" t="s">
        <v>97</v>
      </c>
      <c r="AY177" s="17" t="s">
        <v>146</v>
      </c>
      <c r="BE177" s="154">
        <f t="shared" ref="BE177:BE185" si="24">IF(U177="základní",N177,0)</f>
        <v>0</v>
      </c>
      <c r="BF177" s="154">
        <f t="shared" ref="BF177:BF185" si="25">IF(U177="snížená",N177,0)</f>
        <v>0</v>
      </c>
      <c r="BG177" s="154">
        <f t="shared" ref="BG177:BG185" si="26">IF(U177="zákl. přenesená",N177,0)</f>
        <v>0</v>
      </c>
      <c r="BH177" s="154">
        <f t="shared" ref="BH177:BH185" si="27">IF(U177="sníž. přenesená",N177,0)</f>
        <v>0</v>
      </c>
      <c r="BI177" s="154">
        <f t="shared" ref="BI177:BI185" si="28">IF(U177="nulová",N177,0)</f>
        <v>0</v>
      </c>
      <c r="BJ177" s="17" t="s">
        <v>80</v>
      </c>
      <c r="BK177" s="154">
        <f t="shared" ref="BK177:BK185" si="29">ROUND(L177*K177,2)</f>
        <v>0</v>
      </c>
      <c r="BL177" s="17" t="s">
        <v>163</v>
      </c>
      <c r="BM177" s="17" t="s">
        <v>586</v>
      </c>
    </row>
    <row r="178" spans="2:65" s="1" customFormat="1" ht="31.5" customHeight="1">
      <c r="B178" s="119"/>
      <c r="C178" s="147" t="s">
        <v>350</v>
      </c>
      <c r="D178" s="147" t="s">
        <v>148</v>
      </c>
      <c r="E178" s="148" t="s">
        <v>587</v>
      </c>
      <c r="F178" s="220" t="s">
        <v>588</v>
      </c>
      <c r="G178" s="220"/>
      <c r="H178" s="220"/>
      <c r="I178" s="220"/>
      <c r="J178" s="149" t="s">
        <v>170</v>
      </c>
      <c r="K178" s="150">
        <v>27.25</v>
      </c>
      <c r="L178" s="221"/>
      <c r="M178" s="221"/>
      <c r="N178" s="221">
        <f t="shared" si="20"/>
        <v>0</v>
      </c>
      <c r="O178" s="221"/>
      <c r="P178" s="221"/>
      <c r="Q178" s="221"/>
      <c r="R178" s="121"/>
      <c r="T178" s="151" t="s">
        <v>5</v>
      </c>
      <c r="U178" s="40" t="s">
        <v>38</v>
      </c>
      <c r="V178" s="152">
        <v>0.1</v>
      </c>
      <c r="W178" s="152">
        <f t="shared" si="21"/>
        <v>2.7250000000000001</v>
      </c>
      <c r="X178" s="152">
        <v>3.0000000000000001E-5</v>
      </c>
      <c r="Y178" s="152">
        <f t="shared" si="22"/>
        <v>8.1749999999999998E-4</v>
      </c>
      <c r="Z178" s="152">
        <v>0</v>
      </c>
      <c r="AA178" s="153">
        <f t="shared" si="23"/>
        <v>0</v>
      </c>
      <c r="AR178" s="17" t="s">
        <v>163</v>
      </c>
      <c r="AT178" s="17" t="s">
        <v>148</v>
      </c>
      <c r="AU178" s="17" t="s">
        <v>97</v>
      </c>
      <c r="AY178" s="17" t="s">
        <v>146</v>
      </c>
      <c r="BE178" s="154">
        <f t="shared" si="24"/>
        <v>0</v>
      </c>
      <c r="BF178" s="154">
        <f t="shared" si="25"/>
        <v>0</v>
      </c>
      <c r="BG178" s="154">
        <f t="shared" si="26"/>
        <v>0</v>
      </c>
      <c r="BH178" s="154">
        <f t="shared" si="27"/>
        <v>0</v>
      </c>
      <c r="BI178" s="154">
        <f t="shared" si="28"/>
        <v>0</v>
      </c>
      <c r="BJ178" s="17" t="s">
        <v>80</v>
      </c>
      <c r="BK178" s="154">
        <f t="shared" si="29"/>
        <v>0</v>
      </c>
      <c r="BL178" s="17" t="s">
        <v>163</v>
      </c>
      <c r="BM178" s="17" t="s">
        <v>589</v>
      </c>
    </row>
    <row r="179" spans="2:65" s="1" customFormat="1" ht="22.5" customHeight="1">
      <c r="B179" s="119"/>
      <c r="C179" s="155" t="s">
        <v>354</v>
      </c>
      <c r="D179" s="155" t="s">
        <v>218</v>
      </c>
      <c r="E179" s="156" t="s">
        <v>590</v>
      </c>
      <c r="F179" s="222" t="s">
        <v>591</v>
      </c>
      <c r="G179" s="222"/>
      <c r="H179" s="222"/>
      <c r="I179" s="222"/>
      <c r="J179" s="157" t="s">
        <v>170</v>
      </c>
      <c r="K179" s="158">
        <v>27.25</v>
      </c>
      <c r="L179" s="223"/>
      <c r="M179" s="223"/>
      <c r="N179" s="223">
        <f t="shared" si="20"/>
        <v>0</v>
      </c>
      <c r="O179" s="221"/>
      <c r="P179" s="221"/>
      <c r="Q179" s="221"/>
      <c r="R179" s="121"/>
      <c r="T179" s="151" t="s">
        <v>5</v>
      </c>
      <c r="U179" s="40" t="s">
        <v>38</v>
      </c>
      <c r="V179" s="152">
        <v>0</v>
      </c>
      <c r="W179" s="152">
        <f t="shared" si="21"/>
        <v>0</v>
      </c>
      <c r="X179" s="152">
        <v>2.0000000000000001E-4</v>
      </c>
      <c r="Y179" s="152">
        <f t="shared" si="22"/>
        <v>5.45E-3</v>
      </c>
      <c r="Z179" s="152">
        <v>0</v>
      </c>
      <c r="AA179" s="153">
        <f t="shared" si="23"/>
        <v>0</v>
      </c>
      <c r="AR179" s="17" t="s">
        <v>310</v>
      </c>
      <c r="AT179" s="17" t="s">
        <v>218</v>
      </c>
      <c r="AU179" s="17" t="s">
        <v>97</v>
      </c>
      <c r="AY179" s="17" t="s">
        <v>146</v>
      </c>
      <c r="BE179" s="154">
        <f t="shared" si="24"/>
        <v>0</v>
      </c>
      <c r="BF179" s="154">
        <f t="shared" si="25"/>
        <v>0</v>
      </c>
      <c r="BG179" s="154">
        <f t="shared" si="26"/>
        <v>0</v>
      </c>
      <c r="BH179" s="154">
        <f t="shared" si="27"/>
        <v>0</v>
      </c>
      <c r="BI179" s="154">
        <f t="shared" si="28"/>
        <v>0</v>
      </c>
      <c r="BJ179" s="17" t="s">
        <v>80</v>
      </c>
      <c r="BK179" s="154">
        <f t="shared" si="29"/>
        <v>0</v>
      </c>
      <c r="BL179" s="17" t="s">
        <v>163</v>
      </c>
      <c r="BM179" s="17" t="s">
        <v>592</v>
      </c>
    </row>
    <row r="180" spans="2:65" s="1" customFormat="1" ht="31.5" customHeight="1">
      <c r="B180" s="119"/>
      <c r="C180" s="147" t="s">
        <v>518</v>
      </c>
      <c r="D180" s="147" t="s">
        <v>148</v>
      </c>
      <c r="E180" s="148" t="s">
        <v>593</v>
      </c>
      <c r="F180" s="220" t="s">
        <v>594</v>
      </c>
      <c r="G180" s="220"/>
      <c r="H180" s="220"/>
      <c r="I180" s="220"/>
      <c r="J180" s="149" t="s">
        <v>151</v>
      </c>
      <c r="K180" s="150">
        <v>5</v>
      </c>
      <c r="L180" s="221"/>
      <c r="M180" s="221"/>
      <c r="N180" s="221">
        <f t="shared" si="20"/>
        <v>0</v>
      </c>
      <c r="O180" s="221"/>
      <c r="P180" s="221"/>
      <c r="Q180" s="221"/>
      <c r="R180" s="121"/>
      <c r="T180" s="151" t="s">
        <v>5</v>
      </c>
      <c r="U180" s="40" t="s">
        <v>38</v>
      </c>
      <c r="V180" s="152">
        <v>1.1479999999999999</v>
      </c>
      <c r="W180" s="152">
        <f t="shared" si="21"/>
        <v>5.7399999999999993</v>
      </c>
      <c r="X180" s="152">
        <v>6.9999999999999994E-5</v>
      </c>
      <c r="Y180" s="152">
        <f t="shared" si="22"/>
        <v>3.4999999999999994E-4</v>
      </c>
      <c r="Z180" s="152">
        <v>0</v>
      </c>
      <c r="AA180" s="153">
        <f t="shared" si="23"/>
        <v>0</v>
      </c>
      <c r="AR180" s="17" t="s">
        <v>163</v>
      </c>
      <c r="AT180" s="17" t="s">
        <v>148</v>
      </c>
      <c r="AU180" s="17" t="s">
        <v>97</v>
      </c>
      <c r="AY180" s="17" t="s">
        <v>146</v>
      </c>
      <c r="BE180" s="154">
        <f t="shared" si="24"/>
        <v>0</v>
      </c>
      <c r="BF180" s="154">
        <f t="shared" si="25"/>
        <v>0</v>
      </c>
      <c r="BG180" s="154">
        <f t="shared" si="26"/>
        <v>0</v>
      </c>
      <c r="BH180" s="154">
        <f t="shared" si="27"/>
        <v>0</v>
      </c>
      <c r="BI180" s="154">
        <f t="shared" si="28"/>
        <v>0</v>
      </c>
      <c r="BJ180" s="17" t="s">
        <v>80</v>
      </c>
      <c r="BK180" s="154">
        <f t="shared" si="29"/>
        <v>0</v>
      </c>
      <c r="BL180" s="17" t="s">
        <v>163</v>
      </c>
      <c r="BM180" s="17" t="s">
        <v>595</v>
      </c>
    </row>
    <row r="181" spans="2:65" s="1" customFormat="1" ht="31.5" customHeight="1">
      <c r="B181" s="119"/>
      <c r="C181" s="155" t="s">
        <v>514</v>
      </c>
      <c r="D181" s="155" t="s">
        <v>218</v>
      </c>
      <c r="E181" s="156" t="s">
        <v>596</v>
      </c>
      <c r="F181" s="222" t="s">
        <v>597</v>
      </c>
      <c r="G181" s="222"/>
      <c r="H181" s="222"/>
      <c r="I181" s="222"/>
      <c r="J181" s="157" t="s">
        <v>161</v>
      </c>
      <c r="K181" s="158">
        <v>5</v>
      </c>
      <c r="L181" s="223"/>
      <c r="M181" s="223"/>
      <c r="N181" s="223">
        <f t="shared" si="20"/>
        <v>0</v>
      </c>
      <c r="O181" s="221"/>
      <c r="P181" s="221"/>
      <c r="Q181" s="221"/>
      <c r="R181" s="121"/>
      <c r="T181" s="151" t="s">
        <v>5</v>
      </c>
      <c r="U181" s="40" t="s">
        <v>38</v>
      </c>
      <c r="V181" s="152">
        <v>0</v>
      </c>
      <c r="W181" s="152">
        <f t="shared" si="21"/>
        <v>0</v>
      </c>
      <c r="X181" s="152">
        <v>1.575E-2</v>
      </c>
      <c r="Y181" s="152">
        <f t="shared" si="22"/>
        <v>7.8750000000000001E-2</v>
      </c>
      <c r="Z181" s="152">
        <v>0</v>
      </c>
      <c r="AA181" s="153">
        <f t="shared" si="23"/>
        <v>0</v>
      </c>
      <c r="AR181" s="17" t="s">
        <v>310</v>
      </c>
      <c r="AT181" s="17" t="s">
        <v>218</v>
      </c>
      <c r="AU181" s="17" t="s">
        <v>97</v>
      </c>
      <c r="AY181" s="17" t="s">
        <v>146</v>
      </c>
      <c r="BE181" s="154">
        <f t="shared" si="24"/>
        <v>0</v>
      </c>
      <c r="BF181" s="154">
        <f t="shared" si="25"/>
        <v>0</v>
      </c>
      <c r="BG181" s="154">
        <f t="shared" si="26"/>
        <v>0</v>
      </c>
      <c r="BH181" s="154">
        <f t="shared" si="27"/>
        <v>0</v>
      </c>
      <c r="BI181" s="154">
        <f t="shared" si="28"/>
        <v>0</v>
      </c>
      <c r="BJ181" s="17" t="s">
        <v>80</v>
      </c>
      <c r="BK181" s="154">
        <f t="shared" si="29"/>
        <v>0</v>
      </c>
      <c r="BL181" s="17" t="s">
        <v>163</v>
      </c>
      <c r="BM181" s="17" t="s">
        <v>598</v>
      </c>
    </row>
    <row r="182" spans="2:65" s="1" customFormat="1" ht="31.5" customHeight="1">
      <c r="B182" s="119"/>
      <c r="C182" s="147" t="s">
        <v>506</v>
      </c>
      <c r="D182" s="147" t="s">
        <v>148</v>
      </c>
      <c r="E182" s="148" t="s">
        <v>599</v>
      </c>
      <c r="F182" s="220" t="s">
        <v>600</v>
      </c>
      <c r="G182" s="220"/>
      <c r="H182" s="220"/>
      <c r="I182" s="220"/>
      <c r="J182" s="149" t="s">
        <v>161</v>
      </c>
      <c r="K182" s="150">
        <v>44</v>
      </c>
      <c r="L182" s="221"/>
      <c r="M182" s="221"/>
      <c r="N182" s="221">
        <f t="shared" si="20"/>
        <v>0</v>
      </c>
      <c r="O182" s="221"/>
      <c r="P182" s="221"/>
      <c r="Q182" s="221"/>
      <c r="R182" s="121"/>
      <c r="T182" s="151" t="s">
        <v>5</v>
      </c>
      <c r="U182" s="40" t="s">
        <v>38</v>
      </c>
      <c r="V182" s="152">
        <v>0.34</v>
      </c>
      <c r="W182" s="152">
        <f t="shared" si="21"/>
        <v>14.96</v>
      </c>
      <c r="X182" s="152">
        <v>1.7000000000000001E-4</v>
      </c>
      <c r="Y182" s="152">
        <f t="shared" si="22"/>
        <v>7.4800000000000005E-3</v>
      </c>
      <c r="Z182" s="152">
        <v>0</v>
      </c>
      <c r="AA182" s="153">
        <f t="shared" si="23"/>
        <v>0</v>
      </c>
      <c r="AR182" s="17" t="s">
        <v>163</v>
      </c>
      <c r="AT182" s="17" t="s">
        <v>148</v>
      </c>
      <c r="AU182" s="17" t="s">
        <v>97</v>
      </c>
      <c r="AY182" s="17" t="s">
        <v>146</v>
      </c>
      <c r="BE182" s="154">
        <f t="shared" si="24"/>
        <v>0</v>
      </c>
      <c r="BF182" s="154">
        <f t="shared" si="25"/>
        <v>0</v>
      </c>
      <c r="BG182" s="154">
        <f t="shared" si="26"/>
        <v>0</v>
      </c>
      <c r="BH182" s="154">
        <f t="shared" si="27"/>
        <v>0</v>
      </c>
      <c r="BI182" s="154">
        <f t="shared" si="28"/>
        <v>0</v>
      </c>
      <c r="BJ182" s="17" t="s">
        <v>80</v>
      </c>
      <c r="BK182" s="154">
        <f t="shared" si="29"/>
        <v>0</v>
      </c>
      <c r="BL182" s="17" t="s">
        <v>163</v>
      </c>
      <c r="BM182" s="17" t="s">
        <v>601</v>
      </c>
    </row>
    <row r="183" spans="2:65" s="1" customFormat="1" ht="22.5" customHeight="1">
      <c r="B183" s="119"/>
      <c r="C183" s="147" t="s">
        <v>510</v>
      </c>
      <c r="D183" s="147" t="s">
        <v>148</v>
      </c>
      <c r="E183" s="148" t="s">
        <v>602</v>
      </c>
      <c r="F183" s="220" t="s">
        <v>603</v>
      </c>
      <c r="G183" s="220"/>
      <c r="H183" s="220"/>
      <c r="I183" s="220"/>
      <c r="J183" s="149" t="s">
        <v>161</v>
      </c>
      <c r="K183" s="150">
        <v>44</v>
      </c>
      <c r="L183" s="221"/>
      <c r="M183" s="221"/>
      <c r="N183" s="221">
        <f t="shared" si="20"/>
        <v>0</v>
      </c>
      <c r="O183" s="221"/>
      <c r="P183" s="221"/>
      <c r="Q183" s="221"/>
      <c r="R183" s="121"/>
      <c r="T183" s="151" t="s">
        <v>5</v>
      </c>
      <c r="U183" s="40" t="s">
        <v>38</v>
      </c>
      <c r="V183" s="152">
        <v>8.0000000000000002E-3</v>
      </c>
      <c r="W183" s="152">
        <f t="shared" si="21"/>
        <v>0.35199999999999998</v>
      </c>
      <c r="X183" s="152">
        <v>0</v>
      </c>
      <c r="Y183" s="152">
        <f t="shared" si="22"/>
        <v>0</v>
      </c>
      <c r="Z183" s="152">
        <v>0</v>
      </c>
      <c r="AA183" s="153">
        <f t="shared" si="23"/>
        <v>0</v>
      </c>
      <c r="AR183" s="17" t="s">
        <v>163</v>
      </c>
      <c r="AT183" s="17" t="s">
        <v>148</v>
      </c>
      <c r="AU183" s="17" t="s">
        <v>97</v>
      </c>
      <c r="AY183" s="17" t="s">
        <v>146</v>
      </c>
      <c r="BE183" s="154">
        <f t="shared" si="24"/>
        <v>0</v>
      </c>
      <c r="BF183" s="154">
        <f t="shared" si="25"/>
        <v>0</v>
      </c>
      <c r="BG183" s="154">
        <f t="shared" si="26"/>
        <v>0</v>
      </c>
      <c r="BH183" s="154">
        <f t="shared" si="27"/>
        <v>0</v>
      </c>
      <c r="BI183" s="154">
        <f t="shared" si="28"/>
        <v>0</v>
      </c>
      <c r="BJ183" s="17" t="s">
        <v>80</v>
      </c>
      <c r="BK183" s="154">
        <f t="shared" si="29"/>
        <v>0</v>
      </c>
      <c r="BL183" s="17" t="s">
        <v>163</v>
      </c>
      <c r="BM183" s="17" t="s">
        <v>604</v>
      </c>
    </row>
    <row r="184" spans="2:65" s="1" customFormat="1" ht="22.5" customHeight="1">
      <c r="B184" s="119"/>
      <c r="C184" s="147" t="s">
        <v>490</v>
      </c>
      <c r="D184" s="147" t="s">
        <v>148</v>
      </c>
      <c r="E184" s="148" t="s">
        <v>605</v>
      </c>
      <c r="F184" s="220" t="s">
        <v>606</v>
      </c>
      <c r="G184" s="220"/>
      <c r="H184" s="220"/>
      <c r="I184" s="220"/>
      <c r="J184" s="149" t="s">
        <v>161</v>
      </c>
      <c r="K184" s="150">
        <v>44</v>
      </c>
      <c r="L184" s="221"/>
      <c r="M184" s="221"/>
      <c r="N184" s="221">
        <f t="shared" si="20"/>
        <v>0</v>
      </c>
      <c r="O184" s="221"/>
      <c r="P184" s="221"/>
      <c r="Q184" s="221"/>
      <c r="R184" s="121"/>
      <c r="T184" s="151" t="s">
        <v>5</v>
      </c>
      <c r="U184" s="40" t="s">
        <v>38</v>
      </c>
      <c r="V184" s="152">
        <v>0.38800000000000001</v>
      </c>
      <c r="W184" s="152">
        <f t="shared" si="21"/>
        <v>17.071999999999999</v>
      </c>
      <c r="X184" s="152">
        <v>4.8000000000000001E-4</v>
      </c>
      <c r="Y184" s="152">
        <f t="shared" si="22"/>
        <v>2.112E-2</v>
      </c>
      <c r="Z184" s="152">
        <v>0</v>
      </c>
      <c r="AA184" s="153">
        <f t="shared" si="23"/>
        <v>0</v>
      </c>
      <c r="AR184" s="17" t="s">
        <v>163</v>
      </c>
      <c r="AT184" s="17" t="s">
        <v>148</v>
      </c>
      <c r="AU184" s="17" t="s">
        <v>97</v>
      </c>
      <c r="AY184" s="17" t="s">
        <v>146</v>
      </c>
      <c r="BE184" s="154">
        <f t="shared" si="24"/>
        <v>0</v>
      </c>
      <c r="BF184" s="154">
        <f t="shared" si="25"/>
        <v>0</v>
      </c>
      <c r="BG184" s="154">
        <f t="shared" si="26"/>
        <v>0</v>
      </c>
      <c r="BH184" s="154">
        <f t="shared" si="27"/>
        <v>0</v>
      </c>
      <c r="BI184" s="154">
        <f t="shared" si="28"/>
        <v>0</v>
      </c>
      <c r="BJ184" s="17" t="s">
        <v>80</v>
      </c>
      <c r="BK184" s="154">
        <f t="shared" si="29"/>
        <v>0</v>
      </c>
      <c r="BL184" s="17" t="s">
        <v>163</v>
      </c>
      <c r="BM184" s="17" t="s">
        <v>607</v>
      </c>
    </row>
    <row r="185" spans="2:65" s="1" customFormat="1" ht="31.5" customHeight="1">
      <c r="B185" s="119"/>
      <c r="C185" s="147" t="s">
        <v>534</v>
      </c>
      <c r="D185" s="147" t="s">
        <v>148</v>
      </c>
      <c r="E185" s="148" t="s">
        <v>608</v>
      </c>
      <c r="F185" s="220" t="s">
        <v>609</v>
      </c>
      <c r="G185" s="220"/>
      <c r="H185" s="220"/>
      <c r="I185" s="220"/>
      <c r="J185" s="149" t="s">
        <v>156</v>
      </c>
      <c r="K185" s="150">
        <v>0.114</v>
      </c>
      <c r="L185" s="221"/>
      <c r="M185" s="221"/>
      <c r="N185" s="221">
        <f t="shared" si="20"/>
        <v>0</v>
      </c>
      <c r="O185" s="221"/>
      <c r="P185" s="221"/>
      <c r="Q185" s="221"/>
      <c r="R185" s="121"/>
      <c r="T185" s="151" t="s">
        <v>5</v>
      </c>
      <c r="U185" s="40" t="s">
        <v>38</v>
      </c>
      <c r="V185" s="152">
        <v>2.42</v>
      </c>
      <c r="W185" s="152">
        <f t="shared" si="21"/>
        <v>0.27588000000000001</v>
      </c>
      <c r="X185" s="152">
        <v>0</v>
      </c>
      <c r="Y185" s="152">
        <f t="shared" si="22"/>
        <v>0</v>
      </c>
      <c r="Z185" s="152">
        <v>0</v>
      </c>
      <c r="AA185" s="153">
        <f t="shared" si="23"/>
        <v>0</v>
      </c>
      <c r="AR185" s="17" t="s">
        <v>163</v>
      </c>
      <c r="AT185" s="17" t="s">
        <v>148</v>
      </c>
      <c r="AU185" s="17" t="s">
        <v>97</v>
      </c>
      <c r="AY185" s="17" t="s">
        <v>146</v>
      </c>
      <c r="BE185" s="154">
        <f t="shared" si="24"/>
        <v>0</v>
      </c>
      <c r="BF185" s="154">
        <f t="shared" si="25"/>
        <v>0</v>
      </c>
      <c r="BG185" s="154">
        <f t="shared" si="26"/>
        <v>0</v>
      </c>
      <c r="BH185" s="154">
        <f t="shared" si="27"/>
        <v>0</v>
      </c>
      <c r="BI185" s="154">
        <f t="shared" si="28"/>
        <v>0</v>
      </c>
      <c r="BJ185" s="17" t="s">
        <v>80</v>
      </c>
      <c r="BK185" s="154">
        <f t="shared" si="29"/>
        <v>0</v>
      </c>
      <c r="BL185" s="17" t="s">
        <v>163</v>
      </c>
      <c r="BM185" s="17" t="s">
        <v>610</v>
      </c>
    </row>
    <row r="186" spans="2:65" s="9" customFormat="1" ht="29.85" customHeight="1">
      <c r="B186" s="136"/>
      <c r="C186" s="137"/>
      <c r="D186" s="146" t="s">
        <v>124</v>
      </c>
      <c r="E186" s="146"/>
      <c r="F186" s="146"/>
      <c r="G186" s="146"/>
      <c r="H186" s="146"/>
      <c r="I186" s="146"/>
      <c r="J186" s="146"/>
      <c r="K186" s="146"/>
      <c r="L186" s="146"/>
      <c r="M186" s="146"/>
      <c r="N186" s="224">
        <f>BK186</f>
        <v>0</v>
      </c>
      <c r="O186" s="225"/>
      <c r="P186" s="225"/>
      <c r="Q186" s="225"/>
      <c r="R186" s="139"/>
      <c r="T186" s="140"/>
      <c r="U186" s="137"/>
      <c r="V186" s="137"/>
      <c r="W186" s="141">
        <f>SUM(W187:W193)</f>
        <v>3.4835749999999996</v>
      </c>
      <c r="X186" s="137"/>
      <c r="Y186" s="141">
        <f>SUM(Y187:Y193)</f>
        <v>5.4735000000000006E-2</v>
      </c>
      <c r="Z186" s="137"/>
      <c r="AA186" s="142">
        <f>SUM(AA187:AA193)</f>
        <v>0.18337500000000001</v>
      </c>
      <c r="AR186" s="143" t="s">
        <v>97</v>
      </c>
      <c r="AT186" s="144" t="s">
        <v>72</v>
      </c>
      <c r="AU186" s="144" t="s">
        <v>80</v>
      </c>
      <c r="AY186" s="143" t="s">
        <v>146</v>
      </c>
      <c r="BK186" s="145">
        <f>SUM(BK187:BK193)</f>
        <v>0</v>
      </c>
    </row>
    <row r="187" spans="2:65" s="1" customFormat="1" ht="44.25" customHeight="1">
      <c r="B187" s="119"/>
      <c r="C187" s="147" t="s">
        <v>223</v>
      </c>
      <c r="D187" s="147" t="s">
        <v>148</v>
      </c>
      <c r="E187" s="148" t="s">
        <v>464</v>
      </c>
      <c r="F187" s="220" t="s">
        <v>465</v>
      </c>
      <c r="G187" s="220"/>
      <c r="H187" s="220"/>
      <c r="I187" s="220"/>
      <c r="J187" s="149" t="s">
        <v>161</v>
      </c>
      <c r="K187" s="150">
        <v>2.25</v>
      </c>
      <c r="L187" s="221"/>
      <c r="M187" s="221"/>
      <c r="N187" s="221">
        <f t="shared" ref="N187:N193" si="30">ROUND(L187*K187,2)</f>
        <v>0</v>
      </c>
      <c r="O187" s="221"/>
      <c r="P187" s="221"/>
      <c r="Q187" s="221"/>
      <c r="R187" s="121"/>
      <c r="T187" s="151" t="s">
        <v>5</v>
      </c>
      <c r="U187" s="40" t="s">
        <v>38</v>
      </c>
      <c r="V187" s="152">
        <v>0.76</v>
      </c>
      <c r="W187" s="152">
        <f t="shared" ref="W187:W193" si="31">V187*K187</f>
        <v>1.71</v>
      </c>
      <c r="X187" s="152">
        <v>3.0000000000000001E-3</v>
      </c>
      <c r="Y187" s="152">
        <f t="shared" ref="Y187:Y193" si="32">X187*K187</f>
        <v>6.7499999999999999E-3</v>
      </c>
      <c r="Z187" s="152">
        <v>0</v>
      </c>
      <c r="AA187" s="153">
        <f t="shared" ref="AA187:AA193" si="33">Z187*K187</f>
        <v>0</v>
      </c>
      <c r="AR187" s="17" t="s">
        <v>163</v>
      </c>
      <c r="AT187" s="17" t="s">
        <v>148</v>
      </c>
      <c r="AU187" s="17" t="s">
        <v>97</v>
      </c>
      <c r="AY187" s="17" t="s">
        <v>146</v>
      </c>
      <c r="BE187" s="154">
        <f t="shared" ref="BE187:BE193" si="34">IF(U187="základní",N187,0)</f>
        <v>0</v>
      </c>
      <c r="BF187" s="154">
        <f t="shared" ref="BF187:BF193" si="35">IF(U187="snížená",N187,0)</f>
        <v>0</v>
      </c>
      <c r="BG187" s="154">
        <f t="shared" ref="BG187:BG193" si="36">IF(U187="zákl. přenesená",N187,0)</f>
        <v>0</v>
      </c>
      <c r="BH187" s="154">
        <f t="shared" ref="BH187:BH193" si="37">IF(U187="sníž. přenesená",N187,0)</f>
        <v>0</v>
      </c>
      <c r="BI187" s="154">
        <f t="shared" ref="BI187:BI193" si="38">IF(U187="nulová",N187,0)</f>
        <v>0</v>
      </c>
      <c r="BJ187" s="17" t="s">
        <v>80</v>
      </c>
      <c r="BK187" s="154">
        <f t="shared" ref="BK187:BK193" si="39">ROUND(L187*K187,2)</f>
        <v>0</v>
      </c>
      <c r="BL187" s="17" t="s">
        <v>163</v>
      </c>
      <c r="BM187" s="17" t="s">
        <v>611</v>
      </c>
    </row>
    <row r="188" spans="2:65" s="1" customFormat="1" ht="31.5" customHeight="1">
      <c r="B188" s="119"/>
      <c r="C188" s="155" t="s">
        <v>180</v>
      </c>
      <c r="D188" s="155" t="s">
        <v>218</v>
      </c>
      <c r="E188" s="156" t="s">
        <v>468</v>
      </c>
      <c r="F188" s="222" t="s">
        <v>469</v>
      </c>
      <c r="G188" s="222"/>
      <c r="H188" s="222"/>
      <c r="I188" s="222"/>
      <c r="J188" s="157" t="s">
        <v>161</v>
      </c>
      <c r="K188" s="158">
        <v>2.4750000000000001</v>
      </c>
      <c r="L188" s="223"/>
      <c r="M188" s="223"/>
      <c r="N188" s="223">
        <f t="shared" si="30"/>
        <v>0</v>
      </c>
      <c r="O188" s="221"/>
      <c r="P188" s="221"/>
      <c r="Q188" s="221"/>
      <c r="R188" s="121"/>
      <c r="T188" s="151" t="s">
        <v>5</v>
      </c>
      <c r="U188" s="40" t="s">
        <v>38</v>
      </c>
      <c r="V188" s="152">
        <v>0</v>
      </c>
      <c r="W188" s="152">
        <f t="shared" si="31"/>
        <v>0</v>
      </c>
      <c r="X188" s="152">
        <v>1.18E-2</v>
      </c>
      <c r="Y188" s="152">
        <f t="shared" si="32"/>
        <v>2.9205000000000002E-2</v>
      </c>
      <c r="Z188" s="152">
        <v>0</v>
      </c>
      <c r="AA188" s="153">
        <f t="shared" si="33"/>
        <v>0</v>
      </c>
      <c r="AR188" s="17" t="s">
        <v>310</v>
      </c>
      <c r="AT188" s="17" t="s">
        <v>218</v>
      </c>
      <c r="AU188" s="17" t="s">
        <v>97</v>
      </c>
      <c r="AY188" s="17" t="s">
        <v>146</v>
      </c>
      <c r="BE188" s="154">
        <f t="shared" si="34"/>
        <v>0</v>
      </c>
      <c r="BF188" s="154">
        <f t="shared" si="35"/>
        <v>0</v>
      </c>
      <c r="BG188" s="154">
        <f t="shared" si="36"/>
        <v>0</v>
      </c>
      <c r="BH188" s="154">
        <f t="shared" si="37"/>
        <v>0</v>
      </c>
      <c r="BI188" s="154">
        <f t="shared" si="38"/>
        <v>0</v>
      </c>
      <c r="BJ188" s="17" t="s">
        <v>80</v>
      </c>
      <c r="BK188" s="154">
        <f t="shared" si="39"/>
        <v>0</v>
      </c>
      <c r="BL188" s="17" t="s">
        <v>163</v>
      </c>
      <c r="BM188" s="17" t="s">
        <v>612</v>
      </c>
    </row>
    <row r="189" spans="2:65" s="1" customFormat="1" ht="31.5" customHeight="1">
      <c r="B189" s="119"/>
      <c r="C189" s="147" t="s">
        <v>192</v>
      </c>
      <c r="D189" s="147" t="s">
        <v>148</v>
      </c>
      <c r="E189" s="148" t="s">
        <v>472</v>
      </c>
      <c r="F189" s="220" t="s">
        <v>473</v>
      </c>
      <c r="G189" s="220"/>
      <c r="H189" s="220"/>
      <c r="I189" s="220"/>
      <c r="J189" s="149" t="s">
        <v>161</v>
      </c>
      <c r="K189" s="150">
        <v>2.25</v>
      </c>
      <c r="L189" s="221"/>
      <c r="M189" s="221"/>
      <c r="N189" s="221">
        <f t="shared" si="30"/>
        <v>0</v>
      </c>
      <c r="O189" s="221"/>
      <c r="P189" s="221"/>
      <c r="Q189" s="221"/>
      <c r="R189" s="121"/>
      <c r="T189" s="151" t="s">
        <v>5</v>
      </c>
      <c r="U189" s="40" t="s">
        <v>38</v>
      </c>
      <c r="V189" s="152">
        <v>0.1</v>
      </c>
      <c r="W189" s="152">
        <f t="shared" si="31"/>
        <v>0.22500000000000001</v>
      </c>
      <c r="X189" s="152">
        <v>0</v>
      </c>
      <c r="Y189" s="152">
        <f t="shared" si="32"/>
        <v>0</v>
      </c>
      <c r="Z189" s="152">
        <v>0</v>
      </c>
      <c r="AA189" s="153">
        <f t="shared" si="33"/>
        <v>0</v>
      </c>
      <c r="AR189" s="17" t="s">
        <v>163</v>
      </c>
      <c r="AT189" s="17" t="s">
        <v>148</v>
      </c>
      <c r="AU189" s="17" t="s">
        <v>97</v>
      </c>
      <c r="AY189" s="17" t="s">
        <v>146</v>
      </c>
      <c r="BE189" s="154">
        <f t="shared" si="34"/>
        <v>0</v>
      </c>
      <c r="BF189" s="154">
        <f t="shared" si="35"/>
        <v>0</v>
      </c>
      <c r="BG189" s="154">
        <f t="shared" si="36"/>
        <v>0</v>
      </c>
      <c r="BH189" s="154">
        <f t="shared" si="37"/>
        <v>0</v>
      </c>
      <c r="BI189" s="154">
        <f t="shared" si="38"/>
        <v>0</v>
      </c>
      <c r="BJ189" s="17" t="s">
        <v>80</v>
      </c>
      <c r="BK189" s="154">
        <f t="shared" si="39"/>
        <v>0</v>
      </c>
      <c r="BL189" s="17" t="s">
        <v>163</v>
      </c>
      <c r="BM189" s="17" t="s">
        <v>613</v>
      </c>
    </row>
    <row r="190" spans="2:65" s="1" customFormat="1" ht="31.5" customHeight="1">
      <c r="B190" s="119"/>
      <c r="C190" s="147" t="s">
        <v>197</v>
      </c>
      <c r="D190" s="147" t="s">
        <v>148</v>
      </c>
      <c r="E190" s="148" t="s">
        <v>476</v>
      </c>
      <c r="F190" s="220" t="s">
        <v>477</v>
      </c>
      <c r="G190" s="220"/>
      <c r="H190" s="220"/>
      <c r="I190" s="220"/>
      <c r="J190" s="149" t="s">
        <v>161</v>
      </c>
      <c r="K190" s="150">
        <v>2.25</v>
      </c>
      <c r="L190" s="221"/>
      <c r="M190" s="221"/>
      <c r="N190" s="221">
        <f t="shared" si="30"/>
        <v>0</v>
      </c>
      <c r="O190" s="221"/>
      <c r="P190" s="221"/>
      <c r="Q190" s="221"/>
      <c r="R190" s="121"/>
      <c r="T190" s="151" t="s">
        <v>5</v>
      </c>
      <c r="U190" s="40" t="s">
        <v>38</v>
      </c>
      <c r="V190" s="152">
        <v>0.14899999999999999</v>
      </c>
      <c r="W190" s="152">
        <f t="shared" si="31"/>
        <v>0.33524999999999999</v>
      </c>
      <c r="X190" s="152">
        <v>8.0000000000000002E-3</v>
      </c>
      <c r="Y190" s="152">
        <f t="shared" si="32"/>
        <v>1.8000000000000002E-2</v>
      </c>
      <c r="Z190" s="152">
        <v>0</v>
      </c>
      <c r="AA190" s="153">
        <f t="shared" si="33"/>
        <v>0</v>
      </c>
      <c r="AR190" s="17" t="s">
        <v>163</v>
      </c>
      <c r="AT190" s="17" t="s">
        <v>148</v>
      </c>
      <c r="AU190" s="17" t="s">
        <v>97</v>
      </c>
      <c r="AY190" s="17" t="s">
        <v>146</v>
      </c>
      <c r="BE190" s="154">
        <f t="shared" si="34"/>
        <v>0</v>
      </c>
      <c r="BF190" s="154">
        <f t="shared" si="35"/>
        <v>0</v>
      </c>
      <c r="BG190" s="154">
        <f t="shared" si="36"/>
        <v>0</v>
      </c>
      <c r="BH190" s="154">
        <f t="shared" si="37"/>
        <v>0</v>
      </c>
      <c r="BI190" s="154">
        <f t="shared" si="38"/>
        <v>0</v>
      </c>
      <c r="BJ190" s="17" t="s">
        <v>80</v>
      </c>
      <c r="BK190" s="154">
        <f t="shared" si="39"/>
        <v>0</v>
      </c>
      <c r="BL190" s="17" t="s">
        <v>163</v>
      </c>
      <c r="BM190" s="17" t="s">
        <v>614</v>
      </c>
    </row>
    <row r="191" spans="2:65" s="1" customFormat="1" ht="31.5" customHeight="1">
      <c r="B191" s="119"/>
      <c r="C191" s="147" t="s">
        <v>201</v>
      </c>
      <c r="D191" s="147" t="s">
        <v>148</v>
      </c>
      <c r="E191" s="148" t="s">
        <v>479</v>
      </c>
      <c r="F191" s="220" t="s">
        <v>480</v>
      </c>
      <c r="G191" s="220"/>
      <c r="H191" s="220"/>
      <c r="I191" s="220"/>
      <c r="J191" s="149" t="s">
        <v>161</v>
      </c>
      <c r="K191" s="150">
        <v>2.25</v>
      </c>
      <c r="L191" s="221"/>
      <c r="M191" s="221"/>
      <c r="N191" s="221">
        <f t="shared" si="30"/>
        <v>0</v>
      </c>
      <c r="O191" s="221"/>
      <c r="P191" s="221"/>
      <c r="Q191" s="221"/>
      <c r="R191" s="121"/>
      <c r="T191" s="151" t="s">
        <v>5</v>
      </c>
      <c r="U191" s="40" t="s">
        <v>38</v>
      </c>
      <c r="V191" s="152">
        <v>0.29499999999999998</v>
      </c>
      <c r="W191" s="152">
        <f t="shared" si="31"/>
        <v>0.66374999999999995</v>
      </c>
      <c r="X191" s="152">
        <v>0</v>
      </c>
      <c r="Y191" s="152">
        <f t="shared" si="32"/>
        <v>0</v>
      </c>
      <c r="Z191" s="152">
        <v>8.1500000000000003E-2</v>
      </c>
      <c r="AA191" s="153">
        <f t="shared" si="33"/>
        <v>0.18337500000000001</v>
      </c>
      <c r="AR191" s="17" t="s">
        <v>163</v>
      </c>
      <c r="AT191" s="17" t="s">
        <v>148</v>
      </c>
      <c r="AU191" s="17" t="s">
        <v>97</v>
      </c>
      <c r="AY191" s="17" t="s">
        <v>146</v>
      </c>
      <c r="BE191" s="154">
        <f t="shared" si="34"/>
        <v>0</v>
      </c>
      <c r="BF191" s="154">
        <f t="shared" si="35"/>
        <v>0</v>
      </c>
      <c r="BG191" s="154">
        <f t="shared" si="36"/>
        <v>0</v>
      </c>
      <c r="BH191" s="154">
        <f t="shared" si="37"/>
        <v>0</v>
      </c>
      <c r="BI191" s="154">
        <f t="shared" si="38"/>
        <v>0</v>
      </c>
      <c r="BJ191" s="17" t="s">
        <v>80</v>
      </c>
      <c r="BK191" s="154">
        <f t="shared" si="39"/>
        <v>0</v>
      </c>
      <c r="BL191" s="17" t="s">
        <v>163</v>
      </c>
      <c r="BM191" s="17" t="s">
        <v>615</v>
      </c>
    </row>
    <row r="192" spans="2:65" s="1" customFormat="1" ht="31.5" customHeight="1">
      <c r="B192" s="119"/>
      <c r="C192" s="147" t="s">
        <v>310</v>
      </c>
      <c r="D192" s="147" t="s">
        <v>148</v>
      </c>
      <c r="E192" s="148" t="s">
        <v>483</v>
      </c>
      <c r="F192" s="220" t="s">
        <v>484</v>
      </c>
      <c r="G192" s="220"/>
      <c r="H192" s="220"/>
      <c r="I192" s="220"/>
      <c r="J192" s="149" t="s">
        <v>170</v>
      </c>
      <c r="K192" s="150">
        <v>3</v>
      </c>
      <c r="L192" s="221"/>
      <c r="M192" s="221"/>
      <c r="N192" s="221">
        <f t="shared" si="30"/>
        <v>0</v>
      </c>
      <c r="O192" s="221"/>
      <c r="P192" s="221"/>
      <c r="Q192" s="221"/>
      <c r="R192" s="121"/>
      <c r="T192" s="151" t="s">
        <v>5</v>
      </c>
      <c r="U192" s="40" t="s">
        <v>38</v>
      </c>
      <c r="V192" s="152">
        <v>0.16</v>
      </c>
      <c r="W192" s="152">
        <f t="shared" si="31"/>
        <v>0.48</v>
      </c>
      <c r="X192" s="152">
        <v>2.5999999999999998E-4</v>
      </c>
      <c r="Y192" s="152">
        <f t="shared" si="32"/>
        <v>7.7999999999999988E-4</v>
      </c>
      <c r="Z192" s="152">
        <v>0</v>
      </c>
      <c r="AA192" s="153">
        <f t="shared" si="33"/>
        <v>0</v>
      </c>
      <c r="AR192" s="17" t="s">
        <v>163</v>
      </c>
      <c r="AT192" s="17" t="s">
        <v>148</v>
      </c>
      <c r="AU192" s="17" t="s">
        <v>97</v>
      </c>
      <c r="AY192" s="17" t="s">
        <v>146</v>
      </c>
      <c r="BE192" s="154">
        <f t="shared" si="34"/>
        <v>0</v>
      </c>
      <c r="BF192" s="154">
        <f t="shared" si="35"/>
        <v>0</v>
      </c>
      <c r="BG192" s="154">
        <f t="shared" si="36"/>
        <v>0</v>
      </c>
      <c r="BH192" s="154">
        <f t="shared" si="37"/>
        <v>0</v>
      </c>
      <c r="BI192" s="154">
        <f t="shared" si="38"/>
        <v>0</v>
      </c>
      <c r="BJ192" s="17" t="s">
        <v>80</v>
      </c>
      <c r="BK192" s="154">
        <f t="shared" si="39"/>
        <v>0</v>
      </c>
      <c r="BL192" s="17" t="s">
        <v>163</v>
      </c>
      <c r="BM192" s="17" t="s">
        <v>616</v>
      </c>
    </row>
    <row r="193" spans="2:65" s="1" customFormat="1" ht="31.5" customHeight="1">
      <c r="B193" s="119"/>
      <c r="C193" s="147" t="s">
        <v>428</v>
      </c>
      <c r="D193" s="147" t="s">
        <v>148</v>
      </c>
      <c r="E193" s="148" t="s">
        <v>487</v>
      </c>
      <c r="F193" s="220" t="s">
        <v>488</v>
      </c>
      <c r="G193" s="220"/>
      <c r="H193" s="220"/>
      <c r="I193" s="220"/>
      <c r="J193" s="149" t="s">
        <v>156</v>
      </c>
      <c r="K193" s="150">
        <v>5.5E-2</v>
      </c>
      <c r="L193" s="221"/>
      <c r="M193" s="221"/>
      <c r="N193" s="221">
        <f t="shared" si="30"/>
        <v>0</v>
      </c>
      <c r="O193" s="221"/>
      <c r="P193" s="221"/>
      <c r="Q193" s="221"/>
      <c r="R193" s="121"/>
      <c r="T193" s="151" t="s">
        <v>5</v>
      </c>
      <c r="U193" s="40" t="s">
        <v>38</v>
      </c>
      <c r="V193" s="152">
        <v>1.2649999999999999</v>
      </c>
      <c r="W193" s="152">
        <f t="shared" si="31"/>
        <v>6.9574999999999998E-2</v>
      </c>
      <c r="X193" s="152">
        <v>0</v>
      </c>
      <c r="Y193" s="152">
        <f t="shared" si="32"/>
        <v>0</v>
      </c>
      <c r="Z193" s="152">
        <v>0</v>
      </c>
      <c r="AA193" s="153">
        <f t="shared" si="33"/>
        <v>0</v>
      </c>
      <c r="AR193" s="17" t="s">
        <v>163</v>
      </c>
      <c r="AT193" s="17" t="s">
        <v>148</v>
      </c>
      <c r="AU193" s="17" t="s">
        <v>97</v>
      </c>
      <c r="AY193" s="17" t="s">
        <v>146</v>
      </c>
      <c r="BE193" s="154">
        <f t="shared" si="34"/>
        <v>0</v>
      </c>
      <c r="BF193" s="154">
        <f t="shared" si="35"/>
        <v>0</v>
      </c>
      <c r="BG193" s="154">
        <f t="shared" si="36"/>
        <v>0</v>
      </c>
      <c r="BH193" s="154">
        <f t="shared" si="37"/>
        <v>0</v>
      </c>
      <c r="BI193" s="154">
        <f t="shared" si="38"/>
        <v>0</v>
      </c>
      <c r="BJ193" s="17" t="s">
        <v>80</v>
      </c>
      <c r="BK193" s="154">
        <f t="shared" si="39"/>
        <v>0</v>
      </c>
      <c r="BL193" s="17" t="s">
        <v>163</v>
      </c>
      <c r="BM193" s="17" t="s">
        <v>617</v>
      </c>
    </row>
    <row r="194" spans="2:65" s="9" customFormat="1" ht="29.85" customHeight="1">
      <c r="B194" s="136"/>
      <c r="C194" s="137"/>
      <c r="D194" s="146" t="s">
        <v>125</v>
      </c>
      <c r="E194" s="146"/>
      <c r="F194" s="146"/>
      <c r="G194" s="146"/>
      <c r="H194" s="146"/>
      <c r="I194" s="146"/>
      <c r="J194" s="146"/>
      <c r="K194" s="146"/>
      <c r="L194" s="146"/>
      <c r="M194" s="146"/>
      <c r="N194" s="224">
        <f>BK194</f>
        <v>0</v>
      </c>
      <c r="O194" s="225"/>
      <c r="P194" s="225"/>
      <c r="Q194" s="225"/>
      <c r="R194" s="139"/>
      <c r="T194" s="140"/>
      <c r="U194" s="137"/>
      <c r="V194" s="137"/>
      <c r="W194" s="141">
        <f>SUM(W195:W200)</f>
        <v>8.7990149999999989</v>
      </c>
      <c r="X194" s="137"/>
      <c r="Y194" s="141">
        <f>SUM(Y195:Y200)</f>
        <v>2.1196299999999998E-2</v>
      </c>
      <c r="Z194" s="137"/>
      <c r="AA194" s="142">
        <f>SUM(AA195:AA200)</f>
        <v>0</v>
      </c>
      <c r="AR194" s="143" t="s">
        <v>97</v>
      </c>
      <c r="AT194" s="144" t="s">
        <v>72</v>
      </c>
      <c r="AU194" s="144" t="s">
        <v>80</v>
      </c>
      <c r="AY194" s="143" t="s">
        <v>146</v>
      </c>
      <c r="BK194" s="145">
        <f>SUM(BK195:BK200)</f>
        <v>0</v>
      </c>
    </row>
    <row r="195" spans="2:65" s="1" customFormat="1" ht="31.5" customHeight="1">
      <c r="B195" s="119"/>
      <c r="C195" s="147" t="s">
        <v>486</v>
      </c>
      <c r="D195" s="147" t="s">
        <v>148</v>
      </c>
      <c r="E195" s="148" t="s">
        <v>491</v>
      </c>
      <c r="F195" s="220" t="s">
        <v>492</v>
      </c>
      <c r="G195" s="220"/>
      <c r="H195" s="220"/>
      <c r="I195" s="220"/>
      <c r="J195" s="149" t="s">
        <v>151</v>
      </c>
      <c r="K195" s="150">
        <v>2</v>
      </c>
      <c r="L195" s="221"/>
      <c r="M195" s="221"/>
      <c r="N195" s="221">
        <f t="shared" ref="N195:N200" si="40">ROUND(L195*K195,2)</f>
        <v>0</v>
      </c>
      <c r="O195" s="221"/>
      <c r="P195" s="221"/>
      <c r="Q195" s="221"/>
      <c r="R195" s="121"/>
      <c r="T195" s="151" t="s">
        <v>5</v>
      </c>
      <c r="U195" s="40" t="s">
        <v>38</v>
      </c>
      <c r="V195" s="152">
        <v>2.8000000000000001E-2</v>
      </c>
      <c r="W195" s="152">
        <f t="shared" ref="W195:W200" si="41">V195*K195</f>
        <v>5.6000000000000001E-2</v>
      </c>
      <c r="X195" s="152">
        <v>0</v>
      </c>
      <c r="Y195" s="152">
        <f t="shared" ref="Y195:Y200" si="42">X195*K195</f>
        <v>0</v>
      </c>
      <c r="Z195" s="152">
        <v>0</v>
      </c>
      <c r="AA195" s="153">
        <f t="shared" ref="AA195:AA200" si="43">Z195*K195</f>
        <v>0</v>
      </c>
      <c r="AR195" s="17" t="s">
        <v>163</v>
      </c>
      <c r="AT195" s="17" t="s">
        <v>148</v>
      </c>
      <c r="AU195" s="17" t="s">
        <v>97</v>
      </c>
      <c r="AY195" s="17" t="s">
        <v>146</v>
      </c>
      <c r="BE195" s="154">
        <f t="shared" ref="BE195:BE200" si="44">IF(U195="základní",N195,0)</f>
        <v>0</v>
      </c>
      <c r="BF195" s="154">
        <f t="shared" ref="BF195:BF200" si="45">IF(U195="snížená",N195,0)</f>
        <v>0</v>
      </c>
      <c r="BG195" s="154">
        <f t="shared" ref="BG195:BG200" si="46">IF(U195="zákl. přenesená",N195,0)</f>
        <v>0</v>
      </c>
      <c r="BH195" s="154">
        <f t="shared" ref="BH195:BH200" si="47">IF(U195="sníž. přenesená",N195,0)</f>
        <v>0</v>
      </c>
      <c r="BI195" s="154">
        <f t="shared" ref="BI195:BI200" si="48">IF(U195="nulová",N195,0)</f>
        <v>0</v>
      </c>
      <c r="BJ195" s="17" t="s">
        <v>80</v>
      </c>
      <c r="BK195" s="154">
        <f t="shared" ref="BK195:BK200" si="49">ROUND(L195*K195,2)</f>
        <v>0</v>
      </c>
      <c r="BL195" s="17" t="s">
        <v>163</v>
      </c>
      <c r="BM195" s="17" t="s">
        <v>618</v>
      </c>
    </row>
    <row r="196" spans="2:65" s="1" customFormat="1" ht="31.5" customHeight="1">
      <c r="B196" s="119"/>
      <c r="C196" s="147" t="s">
        <v>463</v>
      </c>
      <c r="D196" s="147" t="s">
        <v>148</v>
      </c>
      <c r="E196" s="148" t="s">
        <v>495</v>
      </c>
      <c r="F196" s="220" t="s">
        <v>496</v>
      </c>
      <c r="G196" s="220"/>
      <c r="H196" s="220"/>
      <c r="I196" s="220"/>
      <c r="J196" s="149" t="s">
        <v>161</v>
      </c>
      <c r="K196" s="150">
        <v>1.92</v>
      </c>
      <c r="L196" s="221"/>
      <c r="M196" s="221"/>
      <c r="N196" s="221">
        <f t="shared" si="40"/>
        <v>0</v>
      </c>
      <c r="O196" s="221"/>
      <c r="P196" s="221"/>
      <c r="Q196" s="221"/>
      <c r="R196" s="121"/>
      <c r="T196" s="151" t="s">
        <v>5</v>
      </c>
      <c r="U196" s="40" t="s">
        <v>38</v>
      </c>
      <c r="V196" s="152">
        <v>0.17199999999999999</v>
      </c>
      <c r="W196" s="152">
        <f t="shared" si="41"/>
        <v>0.33023999999999998</v>
      </c>
      <c r="X196" s="152">
        <v>1.3999999999999999E-4</v>
      </c>
      <c r="Y196" s="152">
        <f t="shared" si="42"/>
        <v>2.6879999999999997E-4</v>
      </c>
      <c r="Z196" s="152">
        <v>0</v>
      </c>
      <c r="AA196" s="153">
        <f t="shared" si="43"/>
        <v>0</v>
      </c>
      <c r="AR196" s="17" t="s">
        <v>163</v>
      </c>
      <c r="AT196" s="17" t="s">
        <v>148</v>
      </c>
      <c r="AU196" s="17" t="s">
        <v>97</v>
      </c>
      <c r="AY196" s="17" t="s">
        <v>146</v>
      </c>
      <c r="BE196" s="154">
        <f t="shared" si="44"/>
        <v>0</v>
      </c>
      <c r="BF196" s="154">
        <f t="shared" si="45"/>
        <v>0</v>
      </c>
      <c r="BG196" s="154">
        <f t="shared" si="46"/>
        <v>0</v>
      </c>
      <c r="BH196" s="154">
        <f t="shared" si="47"/>
        <v>0</v>
      </c>
      <c r="BI196" s="154">
        <f t="shared" si="48"/>
        <v>0</v>
      </c>
      <c r="BJ196" s="17" t="s">
        <v>80</v>
      </c>
      <c r="BK196" s="154">
        <f t="shared" si="49"/>
        <v>0</v>
      </c>
      <c r="BL196" s="17" t="s">
        <v>163</v>
      </c>
      <c r="BM196" s="17" t="s">
        <v>619</v>
      </c>
    </row>
    <row r="197" spans="2:65" s="1" customFormat="1" ht="31.5" customHeight="1">
      <c r="B197" s="119"/>
      <c r="C197" s="147" t="s">
        <v>467</v>
      </c>
      <c r="D197" s="147" t="s">
        <v>148</v>
      </c>
      <c r="E197" s="148" t="s">
        <v>499</v>
      </c>
      <c r="F197" s="220" t="s">
        <v>500</v>
      </c>
      <c r="G197" s="220"/>
      <c r="H197" s="220"/>
      <c r="I197" s="220"/>
      <c r="J197" s="149" t="s">
        <v>161</v>
      </c>
      <c r="K197" s="150">
        <v>6</v>
      </c>
      <c r="L197" s="221"/>
      <c r="M197" s="221"/>
      <c r="N197" s="221">
        <f t="shared" si="40"/>
        <v>0</v>
      </c>
      <c r="O197" s="221"/>
      <c r="P197" s="221"/>
      <c r="Q197" s="221"/>
      <c r="R197" s="121"/>
      <c r="T197" s="151" t="s">
        <v>5</v>
      </c>
      <c r="U197" s="40" t="s">
        <v>38</v>
      </c>
      <c r="V197" s="152">
        <v>0.21099999999999999</v>
      </c>
      <c r="W197" s="152">
        <f t="shared" si="41"/>
        <v>1.266</v>
      </c>
      <c r="X197" s="152">
        <v>3.8999999999999999E-4</v>
      </c>
      <c r="Y197" s="152">
        <f t="shared" si="42"/>
        <v>2.3400000000000001E-3</v>
      </c>
      <c r="Z197" s="152">
        <v>0</v>
      </c>
      <c r="AA197" s="153">
        <f t="shared" si="43"/>
        <v>0</v>
      </c>
      <c r="AR197" s="17" t="s">
        <v>163</v>
      </c>
      <c r="AT197" s="17" t="s">
        <v>148</v>
      </c>
      <c r="AU197" s="17" t="s">
        <v>97</v>
      </c>
      <c r="AY197" s="17" t="s">
        <v>146</v>
      </c>
      <c r="BE197" s="154">
        <f t="shared" si="44"/>
        <v>0</v>
      </c>
      <c r="BF197" s="154">
        <f t="shared" si="45"/>
        <v>0</v>
      </c>
      <c r="BG197" s="154">
        <f t="shared" si="46"/>
        <v>0</v>
      </c>
      <c r="BH197" s="154">
        <f t="shared" si="47"/>
        <v>0</v>
      </c>
      <c r="BI197" s="154">
        <f t="shared" si="48"/>
        <v>0</v>
      </c>
      <c r="BJ197" s="17" t="s">
        <v>80</v>
      </c>
      <c r="BK197" s="154">
        <f t="shared" si="49"/>
        <v>0</v>
      </c>
      <c r="BL197" s="17" t="s">
        <v>163</v>
      </c>
      <c r="BM197" s="17" t="s">
        <v>620</v>
      </c>
    </row>
    <row r="198" spans="2:65" s="1" customFormat="1" ht="22.5" customHeight="1">
      <c r="B198" s="119"/>
      <c r="C198" s="147" t="s">
        <v>435</v>
      </c>
      <c r="D198" s="147" t="s">
        <v>148</v>
      </c>
      <c r="E198" s="148" t="s">
        <v>503</v>
      </c>
      <c r="F198" s="220" t="s">
        <v>504</v>
      </c>
      <c r="G198" s="220"/>
      <c r="H198" s="220"/>
      <c r="I198" s="220"/>
      <c r="J198" s="149" t="s">
        <v>161</v>
      </c>
      <c r="K198" s="150">
        <v>35.174999999999997</v>
      </c>
      <c r="L198" s="221"/>
      <c r="M198" s="221"/>
      <c r="N198" s="221">
        <f t="shared" si="40"/>
        <v>0</v>
      </c>
      <c r="O198" s="221"/>
      <c r="P198" s="221"/>
      <c r="Q198" s="221"/>
      <c r="R198" s="121"/>
      <c r="T198" s="151" t="s">
        <v>5</v>
      </c>
      <c r="U198" s="40" t="s">
        <v>38</v>
      </c>
      <c r="V198" s="152">
        <v>1.4E-2</v>
      </c>
      <c r="W198" s="152">
        <f t="shared" si="41"/>
        <v>0.49244999999999994</v>
      </c>
      <c r="X198" s="152">
        <v>0</v>
      </c>
      <c r="Y198" s="152">
        <f t="shared" si="42"/>
        <v>0</v>
      </c>
      <c r="Z198" s="152">
        <v>0</v>
      </c>
      <c r="AA198" s="153">
        <f t="shared" si="43"/>
        <v>0</v>
      </c>
      <c r="AR198" s="17" t="s">
        <v>163</v>
      </c>
      <c r="AT198" s="17" t="s">
        <v>148</v>
      </c>
      <c r="AU198" s="17" t="s">
        <v>97</v>
      </c>
      <c r="AY198" s="17" t="s">
        <v>146</v>
      </c>
      <c r="BE198" s="154">
        <f t="shared" si="44"/>
        <v>0</v>
      </c>
      <c r="BF198" s="154">
        <f t="shared" si="45"/>
        <v>0</v>
      </c>
      <c r="BG198" s="154">
        <f t="shared" si="46"/>
        <v>0</v>
      </c>
      <c r="BH198" s="154">
        <f t="shared" si="47"/>
        <v>0</v>
      </c>
      <c r="BI198" s="154">
        <f t="shared" si="48"/>
        <v>0</v>
      </c>
      <c r="BJ198" s="17" t="s">
        <v>80</v>
      </c>
      <c r="BK198" s="154">
        <f t="shared" si="49"/>
        <v>0</v>
      </c>
      <c r="BL198" s="17" t="s">
        <v>163</v>
      </c>
      <c r="BM198" s="17" t="s">
        <v>621</v>
      </c>
    </row>
    <row r="199" spans="2:65" s="1" customFormat="1" ht="31.5" customHeight="1">
      <c r="B199" s="119"/>
      <c r="C199" s="147" t="s">
        <v>439</v>
      </c>
      <c r="D199" s="147" t="s">
        <v>148</v>
      </c>
      <c r="E199" s="148" t="s">
        <v>507</v>
      </c>
      <c r="F199" s="220" t="s">
        <v>508</v>
      </c>
      <c r="G199" s="220"/>
      <c r="H199" s="220"/>
      <c r="I199" s="220"/>
      <c r="J199" s="149" t="s">
        <v>161</v>
      </c>
      <c r="K199" s="150">
        <v>37.174999999999997</v>
      </c>
      <c r="L199" s="221"/>
      <c r="M199" s="221"/>
      <c r="N199" s="221">
        <f t="shared" si="40"/>
        <v>0</v>
      </c>
      <c r="O199" s="221"/>
      <c r="P199" s="221"/>
      <c r="Q199" s="221"/>
      <c r="R199" s="121"/>
      <c r="T199" s="151" t="s">
        <v>5</v>
      </c>
      <c r="U199" s="40" t="s">
        <v>38</v>
      </c>
      <c r="V199" s="152">
        <v>7.4999999999999997E-2</v>
      </c>
      <c r="W199" s="152">
        <f t="shared" si="41"/>
        <v>2.7881249999999995</v>
      </c>
      <c r="X199" s="152">
        <v>1.3999999999999999E-4</v>
      </c>
      <c r="Y199" s="152">
        <f t="shared" si="42"/>
        <v>5.2044999999999991E-3</v>
      </c>
      <c r="Z199" s="152">
        <v>0</v>
      </c>
      <c r="AA199" s="153">
        <f t="shared" si="43"/>
        <v>0</v>
      </c>
      <c r="AR199" s="17" t="s">
        <v>163</v>
      </c>
      <c r="AT199" s="17" t="s">
        <v>148</v>
      </c>
      <c r="AU199" s="17" t="s">
        <v>97</v>
      </c>
      <c r="AY199" s="17" t="s">
        <v>146</v>
      </c>
      <c r="BE199" s="154">
        <f t="shared" si="44"/>
        <v>0</v>
      </c>
      <c r="BF199" s="154">
        <f t="shared" si="45"/>
        <v>0</v>
      </c>
      <c r="BG199" s="154">
        <f t="shared" si="46"/>
        <v>0</v>
      </c>
      <c r="BH199" s="154">
        <f t="shared" si="47"/>
        <v>0</v>
      </c>
      <c r="BI199" s="154">
        <f t="shared" si="48"/>
        <v>0</v>
      </c>
      <c r="BJ199" s="17" t="s">
        <v>80</v>
      </c>
      <c r="BK199" s="154">
        <f t="shared" si="49"/>
        <v>0</v>
      </c>
      <c r="BL199" s="17" t="s">
        <v>163</v>
      </c>
      <c r="BM199" s="17" t="s">
        <v>622</v>
      </c>
    </row>
    <row r="200" spans="2:65" s="1" customFormat="1" ht="31.5" customHeight="1">
      <c r="B200" s="119"/>
      <c r="C200" s="147" t="s">
        <v>443</v>
      </c>
      <c r="D200" s="147" t="s">
        <v>148</v>
      </c>
      <c r="E200" s="148" t="s">
        <v>511</v>
      </c>
      <c r="F200" s="220" t="s">
        <v>512</v>
      </c>
      <c r="G200" s="220"/>
      <c r="H200" s="220"/>
      <c r="I200" s="220"/>
      <c r="J200" s="149" t="s">
        <v>161</v>
      </c>
      <c r="K200" s="150">
        <v>37.174999999999997</v>
      </c>
      <c r="L200" s="221"/>
      <c r="M200" s="221"/>
      <c r="N200" s="221">
        <f t="shared" si="40"/>
        <v>0</v>
      </c>
      <c r="O200" s="221"/>
      <c r="P200" s="221"/>
      <c r="Q200" s="221"/>
      <c r="R200" s="121"/>
      <c r="T200" s="151" t="s">
        <v>5</v>
      </c>
      <c r="U200" s="40" t="s">
        <v>38</v>
      </c>
      <c r="V200" s="152">
        <v>0.104</v>
      </c>
      <c r="W200" s="152">
        <f t="shared" si="41"/>
        <v>3.8661999999999996</v>
      </c>
      <c r="X200" s="152">
        <v>3.6000000000000002E-4</v>
      </c>
      <c r="Y200" s="152">
        <f t="shared" si="42"/>
        <v>1.3382999999999999E-2</v>
      </c>
      <c r="Z200" s="152">
        <v>0</v>
      </c>
      <c r="AA200" s="153">
        <f t="shared" si="43"/>
        <v>0</v>
      </c>
      <c r="AR200" s="17" t="s">
        <v>163</v>
      </c>
      <c r="AT200" s="17" t="s">
        <v>148</v>
      </c>
      <c r="AU200" s="17" t="s">
        <v>97</v>
      </c>
      <c r="AY200" s="17" t="s">
        <v>146</v>
      </c>
      <c r="BE200" s="154">
        <f t="shared" si="44"/>
        <v>0</v>
      </c>
      <c r="BF200" s="154">
        <f t="shared" si="45"/>
        <v>0</v>
      </c>
      <c r="BG200" s="154">
        <f t="shared" si="46"/>
        <v>0</v>
      </c>
      <c r="BH200" s="154">
        <f t="shared" si="47"/>
        <v>0</v>
      </c>
      <c r="BI200" s="154">
        <f t="shared" si="48"/>
        <v>0</v>
      </c>
      <c r="BJ200" s="17" t="s">
        <v>80</v>
      </c>
      <c r="BK200" s="154">
        <f t="shared" si="49"/>
        <v>0</v>
      </c>
      <c r="BL200" s="17" t="s">
        <v>163</v>
      </c>
      <c r="BM200" s="17" t="s">
        <v>623</v>
      </c>
    </row>
    <row r="201" spans="2:65" s="9" customFormat="1" ht="29.85" customHeight="1">
      <c r="B201" s="136"/>
      <c r="C201" s="137"/>
      <c r="D201" s="146" t="s">
        <v>126</v>
      </c>
      <c r="E201" s="146"/>
      <c r="F201" s="146"/>
      <c r="G201" s="146"/>
      <c r="H201" s="146"/>
      <c r="I201" s="146"/>
      <c r="J201" s="146"/>
      <c r="K201" s="146"/>
      <c r="L201" s="146"/>
      <c r="M201" s="146"/>
      <c r="N201" s="224">
        <f>BK201</f>
        <v>0</v>
      </c>
      <c r="O201" s="225"/>
      <c r="P201" s="225"/>
      <c r="Q201" s="225"/>
      <c r="R201" s="139"/>
      <c r="T201" s="140"/>
      <c r="U201" s="137"/>
      <c r="V201" s="137"/>
      <c r="W201" s="141">
        <f>SUM(W202:W207)</f>
        <v>13.651045</v>
      </c>
      <c r="X201" s="137"/>
      <c r="Y201" s="141">
        <f>SUM(Y202:Y207)</f>
        <v>8.3305100000000007E-2</v>
      </c>
      <c r="Z201" s="137"/>
      <c r="AA201" s="142">
        <f>SUM(AA202:AA207)</f>
        <v>1.7277850000000001E-2</v>
      </c>
      <c r="AR201" s="143" t="s">
        <v>97</v>
      </c>
      <c r="AT201" s="144" t="s">
        <v>72</v>
      </c>
      <c r="AU201" s="144" t="s">
        <v>80</v>
      </c>
      <c r="AY201" s="143" t="s">
        <v>146</v>
      </c>
      <c r="BK201" s="145">
        <f>SUM(BK202:BK207)</f>
        <v>0</v>
      </c>
    </row>
    <row r="202" spans="2:65" s="1" customFormat="1" ht="31.5" customHeight="1">
      <c r="B202" s="119"/>
      <c r="C202" s="147" t="s">
        <v>447</v>
      </c>
      <c r="D202" s="147" t="s">
        <v>148</v>
      </c>
      <c r="E202" s="148" t="s">
        <v>515</v>
      </c>
      <c r="F202" s="220" t="s">
        <v>516</v>
      </c>
      <c r="G202" s="220"/>
      <c r="H202" s="220"/>
      <c r="I202" s="220"/>
      <c r="J202" s="149" t="s">
        <v>161</v>
      </c>
      <c r="K202" s="150">
        <v>75.41</v>
      </c>
      <c r="L202" s="221"/>
      <c r="M202" s="221"/>
      <c r="N202" s="221">
        <f t="shared" ref="N202:N207" si="50">ROUND(L202*K202,2)</f>
        <v>0</v>
      </c>
      <c r="O202" s="221"/>
      <c r="P202" s="221"/>
      <c r="Q202" s="221"/>
      <c r="R202" s="121"/>
      <c r="T202" s="151" t="s">
        <v>5</v>
      </c>
      <c r="U202" s="40" t="s">
        <v>38</v>
      </c>
      <c r="V202" s="152">
        <v>1.2E-2</v>
      </c>
      <c r="W202" s="152">
        <f t="shared" ref="W202:W207" si="51">V202*K202</f>
        <v>0.90491999999999995</v>
      </c>
      <c r="X202" s="152">
        <v>0</v>
      </c>
      <c r="Y202" s="152">
        <f t="shared" ref="Y202:Y207" si="52">X202*K202</f>
        <v>0</v>
      </c>
      <c r="Z202" s="152">
        <v>0</v>
      </c>
      <c r="AA202" s="153">
        <f t="shared" ref="AA202:AA207" si="53">Z202*K202</f>
        <v>0</v>
      </c>
      <c r="AR202" s="17" t="s">
        <v>163</v>
      </c>
      <c r="AT202" s="17" t="s">
        <v>148</v>
      </c>
      <c r="AU202" s="17" t="s">
        <v>97</v>
      </c>
      <c r="AY202" s="17" t="s">
        <v>146</v>
      </c>
      <c r="BE202" s="154">
        <f t="shared" ref="BE202:BE207" si="54">IF(U202="základní",N202,0)</f>
        <v>0</v>
      </c>
      <c r="BF202" s="154">
        <f t="shared" ref="BF202:BF207" si="55">IF(U202="snížená",N202,0)</f>
        <v>0</v>
      </c>
      <c r="BG202" s="154">
        <f t="shared" ref="BG202:BG207" si="56">IF(U202="zákl. přenesená",N202,0)</f>
        <v>0</v>
      </c>
      <c r="BH202" s="154">
        <f t="shared" ref="BH202:BH207" si="57">IF(U202="sníž. přenesená",N202,0)</f>
        <v>0</v>
      </c>
      <c r="BI202" s="154">
        <f t="shared" ref="BI202:BI207" si="58">IF(U202="nulová",N202,0)</f>
        <v>0</v>
      </c>
      <c r="BJ202" s="17" t="s">
        <v>80</v>
      </c>
      <c r="BK202" s="154">
        <f t="shared" ref="BK202:BK207" si="59">ROUND(L202*K202,2)</f>
        <v>0</v>
      </c>
      <c r="BL202" s="17" t="s">
        <v>163</v>
      </c>
      <c r="BM202" s="17" t="s">
        <v>624</v>
      </c>
    </row>
    <row r="203" spans="2:65" s="1" customFormat="1" ht="22.5" customHeight="1">
      <c r="B203" s="119"/>
      <c r="C203" s="147" t="s">
        <v>451</v>
      </c>
      <c r="D203" s="147" t="s">
        <v>148</v>
      </c>
      <c r="E203" s="148" t="s">
        <v>519</v>
      </c>
      <c r="F203" s="220" t="s">
        <v>520</v>
      </c>
      <c r="G203" s="220"/>
      <c r="H203" s="220"/>
      <c r="I203" s="220"/>
      <c r="J203" s="149" t="s">
        <v>161</v>
      </c>
      <c r="K203" s="150">
        <v>55.734999999999999</v>
      </c>
      <c r="L203" s="221"/>
      <c r="M203" s="221"/>
      <c r="N203" s="221">
        <f t="shared" si="50"/>
        <v>0</v>
      </c>
      <c r="O203" s="221"/>
      <c r="P203" s="221"/>
      <c r="Q203" s="221"/>
      <c r="R203" s="121"/>
      <c r="T203" s="151" t="s">
        <v>5</v>
      </c>
      <c r="U203" s="40" t="s">
        <v>38</v>
      </c>
      <c r="V203" s="152">
        <v>7.3999999999999996E-2</v>
      </c>
      <c r="W203" s="152">
        <f t="shared" si="51"/>
        <v>4.12439</v>
      </c>
      <c r="X203" s="152">
        <v>1E-3</v>
      </c>
      <c r="Y203" s="152">
        <f t="shared" si="52"/>
        <v>5.5735E-2</v>
      </c>
      <c r="Z203" s="152">
        <v>3.1E-4</v>
      </c>
      <c r="AA203" s="153">
        <f t="shared" si="53"/>
        <v>1.7277850000000001E-2</v>
      </c>
      <c r="AR203" s="17" t="s">
        <v>163</v>
      </c>
      <c r="AT203" s="17" t="s">
        <v>148</v>
      </c>
      <c r="AU203" s="17" t="s">
        <v>97</v>
      </c>
      <c r="AY203" s="17" t="s">
        <v>146</v>
      </c>
      <c r="BE203" s="154">
        <f t="shared" si="54"/>
        <v>0</v>
      </c>
      <c r="BF203" s="154">
        <f t="shared" si="55"/>
        <v>0</v>
      </c>
      <c r="BG203" s="154">
        <f t="shared" si="56"/>
        <v>0</v>
      </c>
      <c r="BH203" s="154">
        <f t="shared" si="57"/>
        <v>0</v>
      </c>
      <c r="BI203" s="154">
        <f t="shared" si="58"/>
        <v>0</v>
      </c>
      <c r="BJ203" s="17" t="s">
        <v>80</v>
      </c>
      <c r="BK203" s="154">
        <f t="shared" si="59"/>
        <v>0</v>
      </c>
      <c r="BL203" s="17" t="s">
        <v>163</v>
      </c>
      <c r="BM203" s="17" t="s">
        <v>625</v>
      </c>
    </row>
    <row r="204" spans="2:65" s="1" customFormat="1" ht="31.5" customHeight="1">
      <c r="B204" s="119"/>
      <c r="C204" s="147" t="s">
        <v>459</v>
      </c>
      <c r="D204" s="147" t="s">
        <v>148</v>
      </c>
      <c r="E204" s="148" t="s">
        <v>523</v>
      </c>
      <c r="F204" s="220" t="s">
        <v>524</v>
      </c>
      <c r="G204" s="220"/>
      <c r="H204" s="220"/>
      <c r="I204" s="220"/>
      <c r="J204" s="149" t="s">
        <v>161</v>
      </c>
      <c r="K204" s="150">
        <v>14.16</v>
      </c>
      <c r="L204" s="221"/>
      <c r="M204" s="221"/>
      <c r="N204" s="221">
        <f t="shared" si="50"/>
        <v>0</v>
      </c>
      <c r="O204" s="221"/>
      <c r="P204" s="221"/>
      <c r="Q204" s="221"/>
      <c r="R204" s="121"/>
      <c r="T204" s="151" t="s">
        <v>5</v>
      </c>
      <c r="U204" s="40" t="s">
        <v>38</v>
      </c>
      <c r="V204" s="152">
        <v>2.9000000000000001E-2</v>
      </c>
      <c r="W204" s="152">
        <f t="shared" si="51"/>
        <v>0.41064000000000001</v>
      </c>
      <c r="X204" s="152">
        <v>0</v>
      </c>
      <c r="Y204" s="152">
        <f t="shared" si="52"/>
        <v>0</v>
      </c>
      <c r="Z204" s="152">
        <v>0</v>
      </c>
      <c r="AA204" s="153">
        <f t="shared" si="53"/>
        <v>0</v>
      </c>
      <c r="AR204" s="17" t="s">
        <v>163</v>
      </c>
      <c r="AT204" s="17" t="s">
        <v>148</v>
      </c>
      <c r="AU204" s="17" t="s">
        <v>97</v>
      </c>
      <c r="AY204" s="17" t="s">
        <v>146</v>
      </c>
      <c r="BE204" s="154">
        <f t="shared" si="54"/>
        <v>0</v>
      </c>
      <c r="BF204" s="154">
        <f t="shared" si="55"/>
        <v>0</v>
      </c>
      <c r="BG204" s="154">
        <f t="shared" si="56"/>
        <v>0</v>
      </c>
      <c r="BH204" s="154">
        <f t="shared" si="57"/>
        <v>0</v>
      </c>
      <c r="BI204" s="154">
        <f t="shared" si="58"/>
        <v>0</v>
      </c>
      <c r="BJ204" s="17" t="s">
        <v>80</v>
      </c>
      <c r="BK204" s="154">
        <f t="shared" si="59"/>
        <v>0</v>
      </c>
      <c r="BL204" s="17" t="s">
        <v>163</v>
      </c>
      <c r="BM204" s="17" t="s">
        <v>626</v>
      </c>
    </row>
    <row r="205" spans="2:65" s="1" customFormat="1" ht="31.5" customHeight="1">
      <c r="B205" s="119"/>
      <c r="C205" s="155" t="s">
        <v>494</v>
      </c>
      <c r="D205" s="155" t="s">
        <v>218</v>
      </c>
      <c r="E205" s="156" t="s">
        <v>527</v>
      </c>
      <c r="F205" s="222" t="s">
        <v>528</v>
      </c>
      <c r="G205" s="222"/>
      <c r="H205" s="222"/>
      <c r="I205" s="222"/>
      <c r="J205" s="157" t="s">
        <v>161</v>
      </c>
      <c r="K205" s="158">
        <v>14.868</v>
      </c>
      <c r="L205" s="223"/>
      <c r="M205" s="223"/>
      <c r="N205" s="223">
        <f t="shared" si="50"/>
        <v>0</v>
      </c>
      <c r="O205" s="221"/>
      <c r="P205" s="221"/>
      <c r="Q205" s="221"/>
      <c r="R205" s="121"/>
      <c r="T205" s="151" t="s">
        <v>5</v>
      </c>
      <c r="U205" s="40" t="s">
        <v>38</v>
      </c>
      <c r="V205" s="152">
        <v>0</v>
      </c>
      <c r="W205" s="152">
        <f t="shared" si="51"/>
        <v>0</v>
      </c>
      <c r="X205" s="152">
        <v>0</v>
      </c>
      <c r="Y205" s="152">
        <f t="shared" si="52"/>
        <v>0</v>
      </c>
      <c r="Z205" s="152">
        <v>0</v>
      </c>
      <c r="AA205" s="153">
        <f t="shared" si="53"/>
        <v>0</v>
      </c>
      <c r="AR205" s="17" t="s">
        <v>310</v>
      </c>
      <c r="AT205" s="17" t="s">
        <v>218</v>
      </c>
      <c r="AU205" s="17" t="s">
        <v>97</v>
      </c>
      <c r="AY205" s="17" t="s">
        <v>146</v>
      </c>
      <c r="BE205" s="154">
        <f t="shared" si="54"/>
        <v>0</v>
      </c>
      <c r="BF205" s="154">
        <f t="shared" si="55"/>
        <v>0</v>
      </c>
      <c r="BG205" s="154">
        <f t="shared" si="56"/>
        <v>0</v>
      </c>
      <c r="BH205" s="154">
        <f t="shared" si="57"/>
        <v>0</v>
      </c>
      <c r="BI205" s="154">
        <f t="shared" si="58"/>
        <v>0</v>
      </c>
      <c r="BJ205" s="17" t="s">
        <v>80</v>
      </c>
      <c r="BK205" s="154">
        <f t="shared" si="59"/>
        <v>0</v>
      </c>
      <c r="BL205" s="17" t="s">
        <v>163</v>
      </c>
      <c r="BM205" s="17" t="s">
        <v>627</v>
      </c>
    </row>
    <row r="206" spans="2:65" s="1" customFormat="1" ht="31.5" customHeight="1">
      <c r="B206" s="119"/>
      <c r="C206" s="147" t="s">
        <v>498</v>
      </c>
      <c r="D206" s="147" t="s">
        <v>148</v>
      </c>
      <c r="E206" s="148" t="s">
        <v>531</v>
      </c>
      <c r="F206" s="220" t="s">
        <v>532</v>
      </c>
      <c r="G206" s="220"/>
      <c r="H206" s="220"/>
      <c r="I206" s="220"/>
      <c r="J206" s="149" t="s">
        <v>161</v>
      </c>
      <c r="K206" s="150">
        <v>59.935000000000002</v>
      </c>
      <c r="L206" s="221"/>
      <c r="M206" s="221"/>
      <c r="N206" s="221">
        <f t="shared" si="50"/>
        <v>0</v>
      </c>
      <c r="O206" s="221"/>
      <c r="P206" s="221"/>
      <c r="Q206" s="221"/>
      <c r="R206" s="121"/>
      <c r="T206" s="151" t="s">
        <v>5</v>
      </c>
      <c r="U206" s="40" t="s">
        <v>38</v>
      </c>
      <c r="V206" s="152">
        <v>3.3000000000000002E-2</v>
      </c>
      <c r="W206" s="152">
        <f t="shared" si="51"/>
        <v>1.9778550000000001</v>
      </c>
      <c r="X206" s="152">
        <v>2.0000000000000001E-4</v>
      </c>
      <c r="Y206" s="152">
        <f t="shared" si="52"/>
        <v>1.1987000000000001E-2</v>
      </c>
      <c r="Z206" s="152">
        <v>0</v>
      </c>
      <c r="AA206" s="153">
        <f t="shared" si="53"/>
        <v>0</v>
      </c>
      <c r="AR206" s="17" t="s">
        <v>163</v>
      </c>
      <c r="AT206" s="17" t="s">
        <v>148</v>
      </c>
      <c r="AU206" s="17" t="s">
        <v>97</v>
      </c>
      <c r="AY206" s="17" t="s">
        <v>146</v>
      </c>
      <c r="BE206" s="154">
        <f t="shared" si="54"/>
        <v>0</v>
      </c>
      <c r="BF206" s="154">
        <f t="shared" si="55"/>
        <v>0</v>
      </c>
      <c r="BG206" s="154">
        <f t="shared" si="56"/>
        <v>0</v>
      </c>
      <c r="BH206" s="154">
        <f t="shared" si="57"/>
        <v>0</v>
      </c>
      <c r="BI206" s="154">
        <f t="shared" si="58"/>
        <v>0</v>
      </c>
      <c r="BJ206" s="17" t="s">
        <v>80</v>
      </c>
      <c r="BK206" s="154">
        <f t="shared" si="59"/>
        <v>0</v>
      </c>
      <c r="BL206" s="17" t="s">
        <v>163</v>
      </c>
      <c r="BM206" s="17" t="s">
        <v>628</v>
      </c>
    </row>
    <row r="207" spans="2:65" s="1" customFormat="1" ht="44.25" customHeight="1">
      <c r="B207" s="119"/>
      <c r="C207" s="147" t="s">
        <v>502</v>
      </c>
      <c r="D207" s="147" t="s">
        <v>148</v>
      </c>
      <c r="E207" s="148" t="s">
        <v>535</v>
      </c>
      <c r="F207" s="220" t="s">
        <v>536</v>
      </c>
      <c r="G207" s="220"/>
      <c r="H207" s="220"/>
      <c r="I207" s="220"/>
      <c r="J207" s="149" t="s">
        <v>161</v>
      </c>
      <c r="K207" s="150">
        <v>59.935000000000002</v>
      </c>
      <c r="L207" s="221"/>
      <c r="M207" s="221"/>
      <c r="N207" s="221">
        <f t="shared" si="50"/>
        <v>0</v>
      </c>
      <c r="O207" s="221"/>
      <c r="P207" s="221"/>
      <c r="Q207" s="221"/>
      <c r="R207" s="121"/>
      <c r="T207" s="151" t="s">
        <v>5</v>
      </c>
      <c r="U207" s="159" t="s">
        <v>38</v>
      </c>
      <c r="V207" s="160">
        <v>0.104</v>
      </c>
      <c r="W207" s="160">
        <f t="shared" si="51"/>
        <v>6.2332400000000003</v>
      </c>
      <c r="X207" s="160">
        <v>2.5999999999999998E-4</v>
      </c>
      <c r="Y207" s="160">
        <f t="shared" si="52"/>
        <v>1.5583099999999999E-2</v>
      </c>
      <c r="Z207" s="160">
        <v>0</v>
      </c>
      <c r="AA207" s="161">
        <f t="shared" si="53"/>
        <v>0</v>
      </c>
      <c r="AR207" s="17" t="s">
        <v>163</v>
      </c>
      <c r="AT207" s="17" t="s">
        <v>148</v>
      </c>
      <c r="AU207" s="17" t="s">
        <v>97</v>
      </c>
      <c r="AY207" s="17" t="s">
        <v>146</v>
      </c>
      <c r="BE207" s="154">
        <f t="shared" si="54"/>
        <v>0</v>
      </c>
      <c r="BF207" s="154">
        <f t="shared" si="55"/>
        <v>0</v>
      </c>
      <c r="BG207" s="154">
        <f t="shared" si="56"/>
        <v>0</v>
      </c>
      <c r="BH207" s="154">
        <f t="shared" si="57"/>
        <v>0</v>
      </c>
      <c r="BI207" s="154">
        <f t="shared" si="58"/>
        <v>0</v>
      </c>
      <c r="BJ207" s="17" t="s">
        <v>80</v>
      </c>
      <c r="BK207" s="154">
        <f t="shared" si="59"/>
        <v>0</v>
      </c>
      <c r="BL207" s="17" t="s">
        <v>163</v>
      </c>
      <c r="BM207" s="17" t="s">
        <v>629</v>
      </c>
    </row>
    <row r="208" spans="2:65" s="1" customFormat="1" ht="6.9" customHeight="1">
      <c r="B208" s="55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  <c r="P208" s="56"/>
      <c r="Q208" s="56"/>
      <c r="R208" s="57"/>
    </row>
  </sheetData>
  <mergeCells count="278">
    <mergeCell ref="H1:K1"/>
    <mergeCell ref="S2:AC2"/>
    <mergeCell ref="F207:I207"/>
    <mergeCell ref="L207:M207"/>
    <mergeCell ref="N207:Q207"/>
    <mergeCell ref="N128:Q128"/>
    <mergeCell ref="N129:Q129"/>
    <mergeCell ref="N130:Q130"/>
    <mergeCell ref="N132:Q132"/>
    <mergeCell ref="N134:Q134"/>
    <mergeCell ref="N138:Q138"/>
    <mergeCell ref="N143:Q143"/>
    <mergeCell ref="N145:Q145"/>
    <mergeCell ref="N146:Q146"/>
    <mergeCell ref="N154:Q154"/>
    <mergeCell ref="N157:Q157"/>
    <mergeCell ref="N162:Q162"/>
    <mergeCell ref="N170:Q170"/>
    <mergeCell ref="N176:Q176"/>
    <mergeCell ref="N186:Q186"/>
    <mergeCell ref="N194:Q194"/>
    <mergeCell ref="N201:Q201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0:I200"/>
    <mergeCell ref="L200:M200"/>
    <mergeCell ref="N200:Q200"/>
    <mergeCell ref="F202:I202"/>
    <mergeCell ref="L202:M202"/>
    <mergeCell ref="N202:Q202"/>
    <mergeCell ref="F203:I203"/>
    <mergeCell ref="L203:M203"/>
    <mergeCell ref="N203:Q203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193:I193"/>
    <mergeCell ref="L193:M193"/>
    <mergeCell ref="N193:Q193"/>
    <mergeCell ref="F195:I195"/>
    <mergeCell ref="L195:M195"/>
    <mergeCell ref="N195:Q195"/>
    <mergeCell ref="F196:I196"/>
    <mergeCell ref="L196:M196"/>
    <mergeCell ref="N196:Q196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69:I169"/>
    <mergeCell ref="L169:M169"/>
    <mergeCell ref="N169:Q169"/>
    <mergeCell ref="F171:I171"/>
    <mergeCell ref="L171:M171"/>
    <mergeCell ref="N171:Q171"/>
    <mergeCell ref="F172:I172"/>
    <mergeCell ref="L172:M172"/>
    <mergeCell ref="N172:Q172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55:I155"/>
    <mergeCell ref="L155:M155"/>
    <mergeCell ref="N155:Q155"/>
    <mergeCell ref="F156:I156"/>
    <mergeCell ref="L156:M156"/>
    <mergeCell ref="N156:Q156"/>
    <mergeCell ref="F158:I158"/>
    <mergeCell ref="L158:M158"/>
    <mergeCell ref="N158:Q158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2:I142"/>
    <mergeCell ref="L142:M142"/>
    <mergeCell ref="N142:Q142"/>
    <mergeCell ref="F144:I144"/>
    <mergeCell ref="L144:M144"/>
    <mergeCell ref="N144:Q144"/>
    <mergeCell ref="F147:I147"/>
    <mergeCell ref="L147:M147"/>
    <mergeCell ref="N147:Q147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M124:Q124"/>
    <mergeCell ref="M125:Q125"/>
    <mergeCell ref="F127:I127"/>
    <mergeCell ref="L127:M127"/>
    <mergeCell ref="N127:Q127"/>
    <mergeCell ref="F131:I131"/>
    <mergeCell ref="L131:M131"/>
    <mergeCell ref="N131:Q131"/>
    <mergeCell ref="F133:I133"/>
    <mergeCell ref="L133:M133"/>
    <mergeCell ref="N133:Q133"/>
    <mergeCell ref="D108:H108"/>
    <mergeCell ref="N108:Q108"/>
    <mergeCell ref="D109:H109"/>
    <mergeCell ref="N109:Q109"/>
    <mergeCell ref="L111:Q111"/>
    <mergeCell ref="C117:Q117"/>
    <mergeCell ref="F119:P119"/>
    <mergeCell ref="F120:P120"/>
    <mergeCell ref="M122:P122"/>
    <mergeCell ref="N98:Q98"/>
    <mergeCell ref="N99:Q99"/>
    <mergeCell ref="N100:Q100"/>
    <mergeCell ref="N101:Q101"/>
    <mergeCell ref="N102:Q102"/>
    <mergeCell ref="N103:Q103"/>
    <mergeCell ref="N104:Q104"/>
    <mergeCell ref="N106:Q106"/>
    <mergeCell ref="D107:H107"/>
    <mergeCell ref="N107:Q10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2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41"/>
  <sheetViews>
    <sheetView showGridLines="0" workbookViewId="0">
      <pane ySplit="1" topLeftCell="A229" activePane="bottomLeft" state="frozen"/>
      <selection pane="bottomLeft" activeCell="L241" sqref="L241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01"/>
      <c r="B1" s="11"/>
      <c r="C1" s="11"/>
      <c r="D1" s="12" t="s">
        <v>1</v>
      </c>
      <c r="E1" s="11"/>
      <c r="F1" s="13" t="s">
        <v>92</v>
      </c>
      <c r="G1" s="13"/>
      <c r="H1" s="226" t="s">
        <v>93</v>
      </c>
      <c r="I1" s="226"/>
      <c r="J1" s="226"/>
      <c r="K1" s="226"/>
      <c r="L1" s="13" t="s">
        <v>94</v>
      </c>
      <c r="M1" s="11"/>
      <c r="N1" s="11"/>
      <c r="O1" s="12" t="s">
        <v>95</v>
      </c>
      <c r="P1" s="11"/>
      <c r="Q1" s="11"/>
      <c r="R1" s="11"/>
      <c r="S1" s="13" t="s">
        <v>96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>
      <c r="C2" s="165" t="s">
        <v>7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S2" s="190" t="s">
        <v>8</v>
      </c>
      <c r="T2" s="191"/>
      <c r="U2" s="191"/>
      <c r="V2" s="191"/>
      <c r="W2" s="191"/>
      <c r="X2" s="191"/>
      <c r="Y2" s="191"/>
      <c r="Z2" s="191"/>
      <c r="AA2" s="191"/>
      <c r="AB2" s="191"/>
      <c r="AC2" s="191"/>
      <c r="AT2" s="17" t="s">
        <v>87</v>
      </c>
    </row>
    <row r="3" spans="1:6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97</v>
      </c>
    </row>
    <row r="4" spans="1:66" ht="36.9" customHeight="1">
      <c r="B4" s="21"/>
      <c r="C4" s="167" t="s">
        <v>98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22"/>
      <c r="T4" s="23" t="s">
        <v>13</v>
      </c>
      <c r="AT4" s="17" t="s">
        <v>6</v>
      </c>
    </row>
    <row r="5" spans="1:66" ht="6.9" customHeight="1">
      <c r="B5" s="2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ht="25.35" customHeight="1">
      <c r="B6" s="21"/>
      <c r="C6" s="24"/>
      <c r="D6" s="28" t="s">
        <v>17</v>
      </c>
      <c r="E6" s="24"/>
      <c r="F6" s="199" t="str">
        <f>'Rekapitulace stavby'!K6</f>
        <v>ZS Chrášťany - zkvalitnění výuky</v>
      </c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4"/>
      <c r="R6" s="22"/>
    </row>
    <row r="7" spans="1:66" s="1" customFormat="1" ht="32.85" customHeight="1">
      <c r="B7" s="31"/>
      <c r="C7" s="32"/>
      <c r="D7" s="27" t="s">
        <v>99</v>
      </c>
      <c r="E7" s="32"/>
      <c r="F7" s="171" t="s">
        <v>630</v>
      </c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32"/>
      <c r="R7" s="33"/>
    </row>
    <row r="8" spans="1:66" s="1" customFormat="1" ht="14.4" customHeight="1">
      <c r="B8" s="31"/>
      <c r="C8" s="32"/>
      <c r="D8" s="28" t="s">
        <v>19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20</v>
      </c>
      <c r="N8" s="32"/>
      <c r="O8" s="26" t="s">
        <v>5</v>
      </c>
      <c r="P8" s="32"/>
      <c r="Q8" s="32"/>
      <c r="R8" s="33"/>
    </row>
    <row r="9" spans="1:66" s="1" customFormat="1" ht="14.4" customHeight="1">
      <c r="B9" s="31"/>
      <c r="C9" s="32"/>
      <c r="D9" s="28" t="s">
        <v>21</v>
      </c>
      <c r="E9" s="32"/>
      <c r="F9" s="26" t="s">
        <v>22</v>
      </c>
      <c r="G9" s="32"/>
      <c r="H9" s="32"/>
      <c r="I9" s="32"/>
      <c r="J9" s="32"/>
      <c r="K9" s="32"/>
      <c r="L9" s="32"/>
      <c r="M9" s="28" t="s">
        <v>23</v>
      </c>
      <c r="N9" s="32"/>
      <c r="O9" s="202" t="str">
        <f>'Rekapitulace stavby'!AN8</f>
        <v>4.2.2017</v>
      </c>
      <c r="P9" s="202"/>
      <c r="Q9" s="32"/>
      <c r="R9" s="33"/>
    </row>
    <row r="10" spans="1:66" s="1" customFormat="1" ht="10.8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" customHeight="1">
      <c r="B11" s="31"/>
      <c r="C11" s="32"/>
      <c r="D11" s="28" t="s">
        <v>25</v>
      </c>
      <c r="E11" s="32"/>
      <c r="F11" s="32"/>
      <c r="G11" s="32"/>
      <c r="H11" s="32"/>
      <c r="I11" s="32"/>
      <c r="J11" s="32"/>
      <c r="K11" s="32"/>
      <c r="L11" s="32"/>
      <c r="M11" s="28" t="s">
        <v>26</v>
      </c>
      <c r="N11" s="32"/>
      <c r="O11" s="169" t="s">
        <v>5</v>
      </c>
      <c r="P11" s="169"/>
      <c r="Q11" s="32"/>
      <c r="R11" s="33"/>
    </row>
    <row r="12" spans="1:66" s="1" customFormat="1" ht="18" customHeight="1">
      <c r="B12" s="31"/>
      <c r="C12" s="32"/>
      <c r="D12" s="32"/>
      <c r="E12" s="26" t="s">
        <v>27</v>
      </c>
      <c r="F12" s="32"/>
      <c r="G12" s="32"/>
      <c r="H12" s="32"/>
      <c r="I12" s="32"/>
      <c r="J12" s="32"/>
      <c r="K12" s="32"/>
      <c r="L12" s="32"/>
      <c r="M12" s="28" t="s">
        <v>28</v>
      </c>
      <c r="N12" s="32"/>
      <c r="O12" s="169" t="s">
        <v>5</v>
      </c>
      <c r="P12" s="169"/>
      <c r="Q12" s="32"/>
      <c r="R12" s="33"/>
    </row>
    <row r="13" spans="1:66" s="1" customFormat="1" ht="6.9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" customHeight="1">
      <c r="B14" s="31"/>
      <c r="C14" s="32"/>
      <c r="D14" s="28" t="s">
        <v>29</v>
      </c>
      <c r="E14" s="32"/>
      <c r="F14" s="32"/>
      <c r="G14" s="32"/>
      <c r="H14" s="32"/>
      <c r="I14" s="32"/>
      <c r="J14" s="32"/>
      <c r="K14" s="32"/>
      <c r="L14" s="32"/>
      <c r="M14" s="28" t="s">
        <v>26</v>
      </c>
      <c r="N14" s="32"/>
      <c r="O14" s="169" t="str">
        <f>IF('Rekapitulace stavby'!AN13="","",'Rekapitulace stavby'!AN13)</f>
        <v/>
      </c>
      <c r="P14" s="169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28</v>
      </c>
      <c r="N15" s="32"/>
      <c r="O15" s="169" t="str">
        <f>IF('Rekapitulace stavby'!AN14="","",'Rekapitulace stavby'!AN14)</f>
        <v/>
      </c>
      <c r="P15" s="169"/>
      <c r="Q15" s="32"/>
      <c r="R15" s="33"/>
    </row>
    <row r="16" spans="1:66" s="1" customFormat="1" ht="6.9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" customHeight="1">
      <c r="B17" s="31"/>
      <c r="C17" s="32"/>
      <c r="D17" s="28" t="s">
        <v>30</v>
      </c>
      <c r="E17" s="32"/>
      <c r="F17" s="32"/>
      <c r="G17" s="32"/>
      <c r="H17" s="32"/>
      <c r="I17" s="32"/>
      <c r="J17" s="32"/>
      <c r="K17" s="32"/>
      <c r="L17" s="32"/>
      <c r="M17" s="28" t="s">
        <v>26</v>
      </c>
      <c r="N17" s="32"/>
      <c r="O17" s="169" t="str">
        <f>IF('Rekapitulace stavby'!AN16="","",'Rekapitulace stavby'!AN16)</f>
        <v/>
      </c>
      <c r="P17" s="169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28</v>
      </c>
      <c r="N18" s="32"/>
      <c r="O18" s="169" t="str">
        <f>IF('Rekapitulace stavby'!AN17="","",'Rekapitulace stavby'!AN17)</f>
        <v/>
      </c>
      <c r="P18" s="169"/>
      <c r="Q18" s="32"/>
      <c r="R18" s="33"/>
    </row>
    <row r="19" spans="2:18" s="1" customFormat="1" ht="6.9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" customHeight="1">
      <c r="B20" s="31"/>
      <c r="C20" s="32"/>
      <c r="D20" s="28" t="s">
        <v>32</v>
      </c>
      <c r="E20" s="32"/>
      <c r="F20" s="32"/>
      <c r="G20" s="32"/>
      <c r="H20" s="32"/>
      <c r="I20" s="32"/>
      <c r="J20" s="32"/>
      <c r="K20" s="32"/>
      <c r="L20" s="32"/>
      <c r="M20" s="28" t="s">
        <v>26</v>
      </c>
      <c r="N20" s="32"/>
      <c r="O20" s="169" t="str">
        <f>IF('Rekapitulace stavby'!AN19="","",'Rekapitulace stavby'!AN19)</f>
        <v/>
      </c>
      <c r="P20" s="169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28</v>
      </c>
      <c r="N21" s="32"/>
      <c r="O21" s="169" t="str">
        <f>IF('Rekapitulace stavby'!AN20="","",'Rekapitulace stavby'!AN20)</f>
        <v/>
      </c>
      <c r="P21" s="169"/>
      <c r="Q21" s="32"/>
      <c r="R21" s="33"/>
    </row>
    <row r="22" spans="2:18" s="1" customFormat="1" ht="6.9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" customHeight="1">
      <c r="B23" s="31"/>
      <c r="C23" s="32"/>
      <c r="D23" s="28" t="s">
        <v>33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>
      <c r="B24" s="31"/>
      <c r="C24" s="32"/>
      <c r="D24" s="32"/>
      <c r="E24" s="172" t="s">
        <v>5</v>
      </c>
      <c r="F24" s="172"/>
      <c r="G24" s="172"/>
      <c r="H24" s="172"/>
      <c r="I24" s="172"/>
      <c r="J24" s="172"/>
      <c r="K24" s="172"/>
      <c r="L24" s="172"/>
      <c r="M24" s="32"/>
      <c r="N24" s="32"/>
      <c r="O24" s="32"/>
      <c r="P24" s="32"/>
      <c r="Q24" s="32"/>
      <c r="R24" s="33"/>
    </row>
    <row r="25" spans="2:18" s="1" customFormat="1" ht="6.9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" customHeight="1">
      <c r="B27" s="31"/>
      <c r="C27" s="32"/>
      <c r="D27" s="102" t="s">
        <v>101</v>
      </c>
      <c r="E27" s="32"/>
      <c r="F27" s="32"/>
      <c r="G27" s="32"/>
      <c r="H27" s="32"/>
      <c r="I27" s="32"/>
      <c r="J27" s="32"/>
      <c r="K27" s="32"/>
      <c r="L27" s="32"/>
      <c r="M27" s="196">
        <f>N88</f>
        <v>0</v>
      </c>
      <c r="N27" s="196"/>
      <c r="O27" s="196"/>
      <c r="P27" s="196"/>
      <c r="Q27" s="32"/>
      <c r="R27" s="33"/>
    </row>
    <row r="28" spans="2:18" s="1" customFormat="1" ht="14.4" customHeight="1">
      <c r="B28" s="31"/>
      <c r="C28" s="32"/>
      <c r="D28" s="30" t="s">
        <v>102</v>
      </c>
      <c r="E28" s="32"/>
      <c r="F28" s="32"/>
      <c r="G28" s="32"/>
      <c r="H28" s="32"/>
      <c r="I28" s="32"/>
      <c r="J28" s="32"/>
      <c r="K28" s="32"/>
      <c r="L28" s="32"/>
      <c r="M28" s="196">
        <f>N109</f>
        <v>0</v>
      </c>
      <c r="N28" s="196"/>
      <c r="O28" s="196"/>
      <c r="P28" s="196"/>
      <c r="Q28" s="32"/>
      <c r="R28" s="33"/>
    </row>
    <row r="29" spans="2:18" s="1" customFormat="1" ht="6.9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3" t="s">
        <v>36</v>
      </c>
      <c r="E30" s="32"/>
      <c r="F30" s="32"/>
      <c r="G30" s="32"/>
      <c r="H30" s="32"/>
      <c r="I30" s="32"/>
      <c r="J30" s="32"/>
      <c r="K30" s="32"/>
      <c r="L30" s="32"/>
      <c r="M30" s="203">
        <f>ROUND(M27+M28,2)</f>
        <v>0</v>
      </c>
      <c r="N30" s="201"/>
      <c r="O30" s="201"/>
      <c r="P30" s="201"/>
      <c r="Q30" s="32"/>
      <c r="R30" s="33"/>
    </row>
    <row r="31" spans="2:18" s="1" customFormat="1" ht="6.9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" customHeight="1">
      <c r="B32" s="31"/>
      <c r="C32" s="32"/>
      <c r="D32" s="38" t="s">
        <v>37</v>
      </c>
      <c r="E32" s="38" t="s">
        <v>38</v>
      </c>
      <c r="F32" s="39">
        <v>0.21</v>
      </c>
      <c r="G32" s="104" t="s">
        <v>39</v>
      </c>
      <c r="H32" s="204">
        <f>ROUND((SUM(BE109:BE113)+SUM(BE131:BE240)), 2)</f>
        <v>0</v>
      </c>
      <c r="I32" s="201"/>
      <c r="J32" s="201"/>
      <c r="K32" s="32"/>
      <c r="L32" s="32"/>
      <c r="M32" s="204">
        <f>ROUND(ROUND((SUM(BE109:BE113)+SUM(BE131:BE240)), 2)*F32, 2)</f>
        <v>0</v>
      </c>
      <c r="N32" s="201"/>
      <c r="O32" s="201"/>
      <c r="P32" s="201"/>
      <c r="Q32" s="32"/>
      <c r="R32" s="33"/>
    </row>
    <row r="33" spans="2:18" s="1" customFormat="1" ht="14.4" customHeight="1">
      <c r="B33" s="31"/>
      <c r="C33" s="32"/>
      <c r="D33" s="32"/>
      <c r="E33" s="38" t="s">
        <v>40</v>
      </c>
      <c r="F33" s="39">
        <v>0.15</v>
      </c>
      <c r="G33" s="104" t="s">
        <v>39</v>
      </c>
      <c r="H33" s="204">
        <f>ROUND((SUM(BF109:BF113)+SUM(BF131:BF240)), 2)</f>
        <v>0</v>
      </c>
      <c r="I33" s="201"/>
      <c r="J33" s="201"/>
      <c r="K33" s="32"/>
      <c r="L33" s="32"/>
      <c r="M33" s="204">
        <f>ROUND(ROUND((SUM(BF109:BF113)+SUM(BF131:BF240)), 2)*F33, 2)</f>
        <v>0</v>
      </c>
      <c r="N33" s="201"/>
      <c r="O33" s="201"/>
      <c r="P33" s="201"/>
      <c r="Q33" s="32"/>
      <c r="R33" s="33"/>
    </row>
    <row r="34" spans="2:18" s="1" customFormat="1" ht="14.4" hidden="1" customHeight="1">
      <c r="B34" s="31"/>
      <c r="C34" s="32"/>
      <c r="D34" s="32"/>
      <c r="E34" s="38" t="s">
        <v>41</v>
      </c>
      <c r="F34" s="39">
        <v>0.21</v>
      </c>
      <c r="G34" s="104" t="s">
        <v>39</v>
      </c>
      <c r="H34" s="204">
        <f>ROUND((SUM(BG109:BG113)+SUM(BG131:BG240)), 2)</f>
        <v>0</v>
      </c>
      <c r="I34" s="201"/>
      <c r="J34" s="201"/>
      <c r="K34" s="32"/>
      <c r="L34" s="32"/>
      <c r="M34" s="204">
        <v>0</v>
      </c>
      <c r="N34" s="201"/>
      <c r="O34" s="201"/>
      <c r="P34" s="201"/>
      <c r="Q34" s="32"/>
      <c r="R34" s="33"/>
    </row>
    <row r="35" spans="2:18" s="1" customFormat="1" ht="14.4" hidden="1" customHeight="1">
      <c r="B35" s="31"/>
      <c r="C35" s="32"/>
      <c r="D35" s="32"/>
      <c r="E35" s="38" t="s">
        <v>42</v>
      </c>
      <c r="F35" s="39">
        <v>0.15</v>
      </c>
      <c r="G35" s="104" t="s">
        <v>39</v>
      </c>
      <c r="H35" s="204">
        <f>ROUND((SUM(BH109:BH113)+SUM(BH131:BH240)), 2)</f>
        <v>0</v>
      </c>
      <c r="I35" s="201"/>
      <c r="J35" s="201"/>
      <c r="K35" s="32"/>
      <c r="L35" s="32"/>
      <c r="M35" s="204">
        <v>0</v>
      </c>
      <c r="N35" s="201"/>
      <c r="O35" s="201"/>
      <c r="P35" s="201"/>
      <c r="Q35" s="32"/>
      <c r="R35" s="33"/>
    </row>
    <row r="36" spans="2:18" s="1" customFormat="1" ht="14.4" hidden="1" customHeight="1">
      <c r="B36" s="31"/>
      <c r="C36" s="32"/>
      <c r="D36" s="32"/>
      <c r="E36" s="38" t="s">
        <v>43</v>
      </c>
      <c r="F36" s="39">
        <v>0</v>
      </c>
      <c r="G36" s="104" t="s">
        <v>39</v>
      </c>
      <c r="H36" s="204">
        <f>ROUND((SUM(BI109:BI113)+SUM(BI131:BI240)), 2)</f>
        <v>0</v>
      </c>
      <c r="I36" s="201"/>
      <c r="J36" s="201"/>
      <c r="K36" s="32"/>
      <c r="L36" s="32"/>
      <c r="M36" s="204">
        <v>0</v>
      </c>
      <c r="N36" s="201"/>
      <c r="O36" s="201"/>
      <c r="P36" s="201"/>
      <c r="Q36" s="32"/>
      <c r="R36" s="33"/>
    </row>
    <row r="37" spans="2:18" s="1" customFormat="1" ht="6.9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0"/>
      <c r="D38" s="105" t="s">
        <v>44</v>
      </c>
      <c r="E38" s="71"/>
      <c r="F38" s="71"/>
      <c r="G38" s="106" t="s">
        <v>45</v>
      </c>
      <c r="H38" s="107" t="s">
        <v>46</v>
      </c>
      <c r="I38" s="71"/>
      <c r="J38" s="71"/>
      <c r="K38" s="71"/>
      <c r="L38" s="205">
        <f>SUM(M30:M36)</f>
        <v>0</v>
      </c>
      <c r="M38" s="205"/>
      <c r="N38" s="205"/>
      <c r="O38" s="205"/>
      <c r="P38" s="206"/>
      <c r="Q38" s="100"/>
      <c r="R38" s="33"/>
    </row>
    <row r="39" spans="2:18" s="1" customFormat="1" ht="14.4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2"/>
    </row>
    <row r="42" spans="2:18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2"/>
    </row>
    <row r="43" spans="2:18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>
      <c r="B49" s="21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 ht="14.4">
      <c r="B50" s="31"/>
      <c r="C50" s="32"/>
      <c r="D50" s="46" t="s">
        <v>47</v>
      </c>
      <c r="E50" s="47"/>
      <c r="F50" s="47"/>
      <c r="G50" s="47"/>
      <c r="H50" s="48"/>
      <c r="I50" s="32"/>
      <c r="J50" s="46" t="s">
        <v>48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1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>
      <c r="B52" s="21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>
      <c r="B53" s="21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>
      <c r="B54" s="21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>
      <c r="B55" s="21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>
      <c r="B56" s="21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>
      <c r="B57" s="21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>
      <c r="B58" s="21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 ht="14.4">
      <c r="B59" s="31"/>
      <c r="C59" s="32"/>
      <c r="D59" s="51" t="s">
        <v>49</v>
      </c>
      <c r="E59" s="52"/>
      <c r="F59" s="52"/>
      <c r="G59" s="53" t="s">
        <v>50</v>
      </c>
      <c r="H59" s="54"/>
      <c r="I59" s="32"/>
      <c r="J59" s="51" t="s">
        <v>49</v>
      </c>
      <c r="K59" s="52"/>
      <c r="L59" s="52"/>
      <c r="M59" s="52"/>
      <c r="N59" s="53" t="s">
        <v>50</v>
      </c>
      <c r="O59" s="52"/>
      <c r="P59" s="54"/>
      <c r="Q59" s="32"/>
      <c r="R59" s="33"/>
    </row>
    <row r="60" spans="2:18">
      <c r="B60" s="21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 ht="14.4">
      <c r="B61" s="31"/>
      <c r="C61" s="32"/>
      <c r="D61" s="46" t="s">
        <v>51</v>
      </c>
      <c r="E61" s="47"/>
      <c r="F61" s="47"/>
      <c r="G61" s="47"/>
      <c r="H61" s="48"/>
      <c r="I61" s="32"/>
      <c r="J61" s="46" t="s">
        <v>52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1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>
      <c r="B63" s="21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>
      <c r="B64" s="21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18">
      <c r="B65" s="21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18">
      <c r="B66" s="21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18">
      <c r="B67" s="21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18">
      <c r="B68" s="21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18">
      <c r="B69" s="21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18" s="1" customFormat="1" ht="14.4">
      <c r="B70" s="31"/>
      <c r="C70" s="32"/>
      <c r="D70" s="51" t="s">
        <v>49</v>
      </c>
      <c r="E70" s="52"/>
      <c r="F70" s="52"/>
      <c r="G70" s="53" t="s">
        <v>50</v>
      </c>
      <c r="H70" s="54"/>
      <c r="I70" s="32"/>
      <c r="J70" s="51" t="s">
        <v>49</v>
      </c>
      <c r="K70" s="52"/>
      <c r="L70" s="52"/>
      <c r="M70" s="52"/>
      <c r="N70" s="53" t="s">
        <v>50</v>
      </c>
      <c r="O70" s="52"/>
      <c r="P70" s="54"/>
      <c r="Q70" s="32"/>
      <c r="R70" s="33"/>
    </row>
    <row r="71" spans="2:18" s="1" customFormat="1" ht="14.4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" customHeight="1">
      <c r="B76" s="31"/>
      <c r="C76" s="167" t="s">
        <v>103</v>
      </c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33"/>
    </row>
    <row r="77" spans="2:18" s="1" customFormat="1" ht="6.9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17</v>
      </c>
      <c r="D78" s="32"/>
      <c r="E78" s="32"/>
      <c r="F78" s="199" t="str">
        <f>F6</f>
        <v>ZS Chrášťany - zkvalitnění výuky</v>
      </c>
      <c r="G78" s="200"/>
      <c r="H78" s="200"/>
      <c r="I78" s="200"/>
      <c r="J78" s="200"/>
      <c r="K78" s="200"/>
      <c r="L78" s="200"/>
      <c r="M78" s="200"/>
      <c r="N78" s="200"/>
      <c r="O78" s="200"/>
      <c r="P78" s="200"/>
      <c r="Q78" s="32"/>
      <c r="R78" s="33"/>
    </row>
    <row r="79" spans="2:18" s="1" customFormat="1" ht="36.9" customHeight="1">
      <c r="B79" s="31"/>
      <c r="C79" s="65" t="s">
        <v>99</v>
      </c>
      <c r="D79" s="32"/>
      <c r="E79" s="32"/>
      <c r="F79" s="181" t="str">
        <f>F7</f>
        <v>ST-17-03 - Přírodovědná učebna</v>
      </c>
      <c r="G79" s="201"/>
      <c r="H79" s="201"/>
      <c r="I79" s="201"/>
      <c r="J79" s="201"/>
      <c r="K79" s="201"/>
      <c r="L79" s="201"/>
      <c r="M79" s="201"/>
      <c r="N79" s="201"/>
      <c r="O79" s="201"/>
      <c r="P79" s="201"/>
      <c r="Q79" s="32"/>
      <c r="R79" s="33"/>
    </row>
    <row r="80" spans="2:18" s="1" customFormat="1" ht="6.9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21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23</v>
      </c>
      <c r="L81" s="32"/>
      <c r="M81" s="202" t="str">
        <f>IF(O9="","",O9)</f>
        <v>4.2.2017</v>
      </c>
      <c r="N81" s="202"/>
      <c r="O81" s="202"/>
      <c r="P81" s="202"/>
      <c r="Q81" s="32"/>
      <c r="R81" s="33"/>
    </row>
    <row r="82" spans="2:47" s="1" customFormat="1" ht="6.9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3.2">
      <c r="B83" s="31"/>
      <c r="C83" s="28" t="s">
        <v>25</v>
      </c>
      <c r="D83" s="32"/>
      <c r="E83" s="32"/>
      <c r="F83" s="26" t="str">
        <f>E12</f>
        <v>Obec Chrášťany</v>
      </c>
      <c r="G83" s="32"/>
      <c r="H83" s="32"/>
      <c r="I83" s="32"/>
      <c r="J83" s="32"/>
      <c r="K83" s="28" t="s">
        <v>30</v>
      </c>
      <c r="L83" s="32"/>
      <c r="M83" s="169" t="str">
        <f>E18</f>
        <v xml:space="preserve"> </v>
      </c>
      <c r="N83" s="169"/>
      <c r="O83" s="169"/>
      <c r="P83" s="169"/>
      <c r="Q83" s="169"/>
      <c r="R83" s="33"/>
    </row>
    <row r="84" spans="2:47" s="1" customFormat="1" ht="14.4" customHeight="1">
      <c r="B84" s="31"/>
      <c r="C84" s="28" t="s">
        <v>29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32</v>
      </c>
      <c r="L84" s="32"/>
      <c r="M84" s="169" t="str">
        <f>E21</f>
        <v xml:space="preserve"> </v>
      </c>
      <c r="N84" s="169"/>
      <c r="O84" s="169"/>
      <c r="P84" s="169"/>
      <c r="Q84" s="169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07" t="s">
        <v>104</v>
      </c>
      <c r="D86" s="208"/>
      <c r="E86" s="208"/>
      <c r="F86" s="208"/>
      <c r="G86" s="208"/>
      <c r="H86" s="100"/>
      <c r="I86" s="100"/>
      <c r="J86" s="100"/>
      <c r="K86" s="100"/>
      <c r="L86" s="100"/>
      <c r="M86" s="100"/>
      <c r="N86" s="207" t="s">
        <v>105</v>
      </c>
      <c r="O86" s="208"/>
      <c r="P86" s="208"/>
      <c r="Q86" s="208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8" t="s">
        <v>106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86">
        <f>N131</f>
        <v>0</v>
      </c>
      <c r="O88" s="209"/>
      <c r="P88" s="209"/>
      <c r="Q88" s="209"/>
      <c r="R88" s="33"/>
      <c r="AU88" s="17" t="s">
        <v>107</v>
      </c>
    </row>
    <row r="89" spans="2:47" s="6" customFormat="1" ht="24.9" customHeight="1">
      <c r="B89" s="109"/>
      <c r="C89" s="110"/>
      <c r="D89" s="111" t="s">
        <v>108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10">
        <f>N132</f>
        <v>0</v>
      </c>
      <c r="O89" s="211"/>
      <c r="P89" s="211"/>
      <c r="Q89" s="211"/>
      <c r="R89" s="112"/>
    </row>
    <row r="90" spans="2:47" s="7" customFormat="1" ht="19.95" customHeight="1">
      <c r="B90" s="113"/>
      <c r="C90" s="114"/>
      <c r="D90" s="115" t="s">
        <v>109</v>
      </c>
      <c r="E90" s="114"/>
      <c r="F90" s="114"/>
      <c r="G90" s="114"/>
      <c r="H90" s="114"/>
      <c r="I90" s="114"/>
      <c r="J90" s="114"/>
      <c r="K90" s="114"/>
      <c r="L90" s="114"/>
      <c r="M90" s="114"/>
      <c r="N90" s="212">
        <f>N133</f>
        <v>0</v>
      </c>
      <c r="O90" s="213"/>
      <c r="P90" s="213"/>
      <c r="Q90" s="213"/>
      <c r="R90" s="116"/>
    </row>
    <row r="91" spans="2:47" s="7" customFormat="1" ht="19.95" customHeight="1">
      <c r="B91" s="113"/>
      <c r="C91" s="114"/>
      <c r="D91" s="115" t="s">
        <v>110</v>
      </c>
      <c r="E91" s="114"/>
      <c r="F91" s="114"/>
      <c r="G91" s="114"/>
      <c r="H91" s="114"/>
      <c r="I91" s="114"/>
      <c r="J91" s="114"/>
      <c r="K91" s="114"/>
      <c r="L91" s="114"/>
      <c r="M91" s="114"/>
      <c r="N91" s="212">
        <f>N135</f>
        <v>0</v>
      </c>
      <c r="O91" s="213"/>
      <c r="P91" s="213"/>
      <c r="Q91" s="213"/>
      <c r="R91" s="116"/>
    </row>
    <row r="92" spans="2:47" s="7" customFormat="1" ht="19.95" customHeight="1">
      <c r="B92" s="113"/>
      <c r="C92" s="114"/>
      <c r="D92" s="115" t="s">
        <v>111</v>
      </c>
      <c r="E92" s="114"/>
      <c r="F92" s="114"/>
      <c r="G92" s="114"/>
      <c r="H92" s="114"/>
      <c r="I92" s="114"/>
      <c r="J92" s="114"/>
      <c r="K92" s="114"/>
      <c r="L92" s="114"/>
      <c r="M92" s="114"/>
      <c r="N92" s="212">
        <f>N140</f>
        <v>0</v>
      </c>
      <c r="O92" s="213"/>
      <c r="P92" s="213"/>
      <c r="Q92" s="213"/>
      <c r="R92" s="116"/>
    </row>
    <row r="93" spans="2:47" s="7" customFormat="1" ht="19.95" customHeight="1">
      <c r="B93" s="113"/>
      <c r="C93" s="114"/>
      <c r="D93" s="115" t="s">
        <v>112</v>
      </c>
      <c r="E93" s="114"/>
      <c r="F93" s="114"/>
      <c r="G93" s="114"/>
      <c r="H93" s="114"/>
      <c r="I93" s="114"/>
      <c r="J93" s="114"/>
      <c r="K93" s="114"/>
      <c r="L93" s="114"/>
      <c r="M93" s="114"/>
      <c r="N93" s="212">
        <f>N146</f>
        <v>0</v>
      </c>
      <c r="O93" s="213"/>
      <c r="P93" s="213"/>
      <c r="Q93" s="213"/>
      <c r="R93" s="116"/>
    </row>
    <row r="94" spans="2:47" s="7" customFormat="1" ht="19.95" customHeight="1">
      <c r="B94" s="113"/>
      <c r="C94" s="114"/>
      <c r="D94" s="115" t="s">
        <v>113</v>
      </c>
      <c r="E94" s="114"/>
      <c r="F94" s="114"/>
      <c r="G94" s="114"/>
      <c r="H94" s="114"/>
      <c r="I94" s="114"/>
      <c r="J94" s="114"/>
      <c r="K94" s="114"/>
      <c r="L94" s="114"/>
      <c r="M94" s="114"/>
      <c r="N94" s="212">
        <f>N151</f>
        <v>0</v>
      </c>
      <c r="O94" s="213"/>
      <c r="P94" s="213"/>
      <c r="Q94" s="213"/>
      <c r="R94" s="116"/>
    </row>
    <row r="95" spans="2:47" s="6" customFormat="1" ht="24.9" customHeight="1">
      <c r="B95" s="109"/>
      <c r="C95" s="110"/>
      <c r="D95" s="111" t="s">
        <v>114</v>
      </c>
      <c r="E95" s="110"/>
      <c r="F95" s="110"/>
      <c r="G95" s="110"/>
      <c r="H95" s="110"/>
      <c r="I95" s="110"/>
      <c r="J95" s="110"/>
      <c r="K95" s="110"/>
      <c r="L95" s="110"/>
      <c r="M95" s="110"/>
      <c r="N95" s="210">
        <f>N153</f>
        <v>0</v>
      </c>
      <c r="O95" s="211"/>
      <c r="P95" s="211"/>
      <c r="Q95" s="211"/>
      <c r="R95" s="112"/>
    </row>
    <row r="96" spans="2:47" s="7" customFormat="1" ht="19.95" customHeight="1">
      <c r="B96" s="113"/>
      <c r="C96" s="114"/>
      <c r="D96" s="115" t="s">
        <v>631</v>
      </c>
      <c r="E96" s="114"/>
      <c r="F96" s="114"/>
      <c r="G96" s="114"/>
      <c r="H96" s="114"/>
      <c r="I96" s="114"/>
      <c r="J96" s="114"/>
      <c r="K96" s="114"/>
      <c r="L96" s="114"/>
      <c r="M96" s="114"/>
      <c r="N96" s="212">
        <f>N154</f>
        <v>0</v>
      </c>
      <c r="O96" s="213"/>
      <c r="P96" s="213"/>
      <c r="Q96" s="213"/>
      <c r="R96" s="116"/>
    </row>
    <row r="97" spans="2:65" s="7" customFormat="1" ht="19.95" customHeight="1">
      <c r="B97" s="113"/>
      <c r="C97" s="114"/>
      <c r="D97" s="115" t="s">
        <v>115</v>
      </c>
      <c r="E97" s="114"/>
      <c r="F97" s="114"/>
      <c r="G97" s="114"/>
      <c r="H97" s="114"/>
      <c r="I97" s="114"/>
      <c r="J97" s="114"/>
      <c r="K97" s="114"/>
      <c r="L97" s="114"/>
      <c r="M97" s="114"/>
      <c r="N97" s="212">
        <f>N160</f>
        <v>0</v>
      </c>
      <c r="O97" s="213"/>
      <c r="P97" s="213"/>
      <c r="Q97" s="213"/>
      <c r="R97" s="116"/>
    </row>
    <row r="98" spans="2:65" s="7" customFormat="1" ht="19.95" customHeight="1">
      <c r="B98" s="113"/>
      <c r="C98" s="114"/>
      <c r="D98" s="115" t="s">
        <v>632</v>
      </c>
      <c r="E98" s="114"/>
      <c r="F98" s="114"/>
      <c r="G98" s="114"/>
      <c r="H98" s="114"/>
      <c r="I98" s="114"/>
      <c r="J98" s="114"/>
      <c r="K98" s="114"/>
      <c r="L98" s="114"/>
      <c r="M98" s="114"/>
      <c r="N98" s="212">
        <f>N163</f>
        <v>0</v>
      </c>
      <c r="O98" s="213"/>
      <c r="P98" s="213"/>
      <c r="Q98" s="213"/>
      <c r="R98" s="116"/>
    </row>
    <row r="99" spans="2:65" s="7" customFormat="1" ht="19.95" customHeight="1">
      <c r="B99" s="113"/>
      <c r="C99" s="114"/>
      <c r="D99" s="115" t="s">
        <v>116</v>
      </c>
      <c r="E99" s="114"/>
      <c r="F99" s="114"/>
      <c r="G99" s="114"/>
      <c r="H99" s="114"/>
      <c r="I99" s="114"/>
      <c r="J99" s="114"/>
      <c r="K99" s="114"/>
      <c r="L99" s="114"/>
      <c r="M99" s="114"/>
      <c r="N99" s="212">
        <f>N174</f>
        <v>0</v>
      </c>
      <c r="O99" s="213"/>
      <c r="P99" s="213"/>
      <c r="Q99" s="213"/>
      <c r="R99" s="116"/>
    </row>
    <row r="100" spans="2:65" s="7" customFormat="1" ht="19.95" customHeight="1">
      <c r="B100" s="113"/>
      <c r="C100" s="114"/>
      <c r="D100" s="115" t="s">
        <v>117</v>
      </c>
      <c r="E100" s="114"/>
      <c r="F100" s="114"/>
      <c r="G100" s="114"/>
      <c r="H100" s="114"/>
      <c r="I100" s="114"/>
      <c r="J100" s="114"/>
      <c r="K100" s="114"/>
      <c r="L100" s="114"/>
      <c r="M100" s="114"/>
      <c r="N100" s="212">
        <f>N184</f>
        <v>0</v>
      </c>
      <c r="O100" s="213"/>
      <c r="P100" s="213"/>
      <c r="Q100" s="213"/>
      <c r="R100" s="116"/>
    </row>
    <row r="101" spans="2:65" s="7" customFormat="1" ht="19.95" customHeight="1">
      <c r="B101" s="113"/>
      <c r="C101" s="114"/>
      <c r="D101" s="115" t="s">
        <v>118</v>
      </c>
      <c r="E101" s="114"/>
      <c r="F101" s="114"/>
      <c r="G101" s="114"/>
      <c r="H101" s="114"/>
      <c r="I101" s="114"/>
      <c r="J101" s="114"/>
      <c r="K101" s="114"/>
      <c r="L101" s="114"/>
      <c r="M101" s="114"/>
      <c r="N101" s="212">
        <f>N187</f>
        <v>0</v>
      </c>
      <c r="O101" s="213"/>
      <c r="P101" s="213"/>
      <c r="Q101" s="213"/>
      <c r="R101" s="116"/>
    </row>
    <row r="102" spans="2:65" s="7" customFormat="1" ht="19.95" customHeight="1">
      <c r="B102" s="113"/>
      <c r="C102" s="114"/>
      <c r="D102" s="115" t="s">
        <v>119</v>
      </c>
      <c r="E102" s="114"/>
      <c r="F102" s="114"/>
      <c r="G102" s="114"/>
      <c r="H102" s="114"/>
      <c r="I102" s="114"/>
      <c r="J102" s="114"/>
      <c r="K102" s="114"/>
      <c r="L102" s="114"/>
      <c r="M102" s="114"/>
      <c r="N102" s="212">
        <f>N192</f>
        <v>0</v>
      </c>
      <c r="O102" s="213"/>
      <c r="P102" s="213"/>
      <c r="Q102" s="213"/>
      <c r="R102" s="116"/>
    </row>
    <row r="103" spans="2:65" s="7" customFormat="1" ht="19.95" customHeight="1">
      <c r="B103" s="113"/>
      <c r="C103" s="114"/>
      <c r="D103" s="115" t="s">
        <v>120</v>
      </c>
      <c r="E103" s="114"/>
      <c r="F103" s="114"/>
      <c r="G103" s="114"/>
      <c r="H103" s="114"/>
      <c r="I103" s="114"/>
      <c r="J103" s="114"/>
      <c r="K103" s="114"/>
      <c r="L103" s="114"/>
      <c r="M103" s="114"/>
      <c r="N103" s="212">
        <f>N200</f>
        <v>0</v>
      </c>
      <c r="O103" s="213"/>
      <c r="P103" s="213"/>
      <c r="Q103" s="213"/>
      <c r="R103" s="116"/>
    </row>
    <row r="104" spans="2:65" s="7" customFormat="1" ht="19.95" customHeight="1">
      <c r="B104" s="113"/>
      <c r="C104" s="114"/>
      <c r="D104" s="115" t="s">
        <v>123</v>
      </c>
      <c r="E104" s="114"/>
      <c r="F104" s="114"/>
      <c r="G104" s="114"/>
      <c r="H104" s="114"/>
      <c r="I104" s="114"/>
      <c r="J104" s="114"/>
      <c r="K104" s="114"/>
      <c r="L104" s="114"/>
      <c r="M104" s="114"/>
      <c r="N104" s="212">
        <f>N206</f>
        <v>0</v>
      </c>
      <c r="O104" s="213"/>
      <c r="P104" s="213"/>
      <c r="Q104" s="213"/>
      <c r="R104" s="116"/>
    </row>
    <row r="105" spans="2:65" s="7" customFormat="1" ht="19.95" customHeight="1">
      <c r="B105" s="113"/>
      <c r="C105" s="114"/>
      <c r="D105" s="115" t="s">
        <v>124</v>
      </c>
      <c r="E105" s="114"/>
      <c r="F105" s="114"/>
      <c r="G105" s="114"/>
      <c r="H105" s="114"/>
      <c r="I105" s="114"/>
      <c r="J105" s="114"/>
      <c r="K105" s="114"/>
      <c r="L105" s="114"/>
      <c r="M105" s="114"/>
      <c r="N105" s="212">
        <f>N219</f>
        <v>0</v>
      </c>
      <c r="O105" s="213"/>
      <c r="P105" s="213"/>
      <c r="Q105" s="213"/>
      <c r="R105" s="116"/>
    </row>
    <row r="106" spans="2:65" s="7" customFormat="1" ht="19.95" customHeight="1">
      <c r="B106" s="113"/>
      <c r="C106" s="114"/>
      <c r="D106" s="115" t="s">
        <v>125</v>
      </c>
      <c r="E106" s="114"/>
      <c r="F106" s="114"/>
      <c r="G106" s="114"/>
      <c r="H106" s="114"/>
      <c r="I106" s="114"/>
      <c r="J106" s="114"/>
      <c r="K106" s="114"/>
      <c r="L106" s="114"/>
      <c r="M106" s="114"/>
      <c r="N106" s="212">
        <f>N227</f>
        <v>0</v>
      </c>
      <c r="O106" s="213"/>
      <c r="P106" s="213"/>
      <c r="Q106" s="213"/>
      <c r="R106" s="116"/>
    </row>
    <row r="107" spans="2:65" s="7" customFormat="1" ht="19.95" customHeight="1">
      <c r="B107" s="113"/>
      <c r="C107" s="114"/>
      <c r="D107" s="115" t="s">
        <v>126</v>
      </c>
      <c r="E107" s="114"/>
      <c r="F107" s="114"/>
      <c r="G107" s="114"/>
      <c r="H107" s="114"/>
      <c r="I107" s="114"/>
      <c r="J107" s="114"/>
      <c r="K107" s="114"/>
      <c r="L107" s="114"/>
      <c r="M107" s="114"/>
      <c r="N107" s="212">
        <f>N234</f>
        <v>0</v>
      </c>
      <c r="O107" s="213"/>
      <c r="P107" s="213"/>
      <c r="Q107" s="213"/>
      <c r="R107" s="116"/>
    </row>
    <row r="108" spans="2:65" s="1" customFormat="1" ht="21.75" customHeight="1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65" s="1" customFormat="1" ht="29.25" customHeight="1">
      <c r="B109" s="31"/>
      <c r="C109" s="108" t="s">
        <v>127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209">
        <f>ROUND(N110+N111+N112,2)</f>
        <v>0</v>
      </c>
      <c r="O109" s="214"/>
      <c r="P109" s="214"/>
      <c r="Q109" s="214"/>
      <c r="R109" s="33"/>
      <c r="T109" s="117"/>
      <c r="U109" s="118" t="s">
        <v>37</v>
      </c>
    </row>
    <row r="110" spans="2:65" s="1" customFormat="1" ht="18" customHeight="1">
      <c r="B110" s="119"/>
      <c r="C110" s="120"/>
      <c r="D110" s="215" t="s">
        <v>128</v>
      </c>
      <c r="E110" s="215"/>
      <c r="F110" s="215"/>
      <c r="G110" s="215"/>
      <c r="H110" s="215"/>
      <c r="I110" s="120"/>
      <c r="J110" s="120"/>
      <c r="K110" s="120"/>
      <c r="L110" s="120"/>
      <c r="M110" s="120"/>
      <c r="N110" s="216">
        <v>0</v>
      </c>
      <c r="O110" s="216"/>
      <c r="P110" s="216"/>
      <c r="Q110" s="216"/>
      <c r="R110" s="121"/>
      <c r="S110" s="120"/>
      <c r="T110" s="122"/>
      <c r="U110" s="123" t="s">
        <v>38</v>
      </c>
      <c r="V110" s="124"/>
      <c r="W110" s="124"/>
      <c r="X110" s="124"/>
      <c r="Y110" s="124"/>
      <c r="Z110" s="124"/>
      <c r="AA110" s="124"/>
      <c r="AB110" s="124"/>
      <c r="AC110" s="124"/>
      <c r="AD110" s="124"/>
      <c r="AE110" s="124"/>
      <c r="AF110" s="124"/>
      <c r="AG110" s="124"/>
      <c r="AH110" s="124"/>
      <c r="AI110" s="124"/>
      <c r="AJ110" s="124"/>
      <c r="AK110" s="124"/>
      <c r="AL110" s="124"/>
      <c r="AM110" s="124"/>
      <c r="AN110" s="124"/>
      <c r="AO110" s="124"/>
      <c r="AP110" s="124"/>
      <c r="AQ110" s="124"/>
      <c r="AR110" s="124"/>
      <c r="AS110" s="124"/>
      <c r="AT110" s="124"/>
      <c r="AU110" s="124"/>
      <c r="AV110" s="124"/>
      <c r="AW110" s="124"/>
      <c r="AX110" s="124"/>
      <c r="AY110" s="125" t="s">
        <v>129</v>
      </c>
      <c r="AZ110" s="124"/>
      <c r="BA110" s="124"/>
      <c r="BB110" s="124"/>
      <c r="BC110" s="124"/>
      <c r="BD110" s="124"/>
      <c r="BE110" s="126">
        <f>IF(U110="základní",N110,0)</f>
        <v>0</v>
      </c>
      <c r="BF110" s="126">
        <f>IF(U110="snížená",N110,0)</f>
        <v>0</v>
      </c>
      <c r="BG110" s="126">
        <f>IF(U110="zákl. přenesená",N110,0)</f>
        <v>0</v>
      </c>
      <c r="BH110" s="126">
        <f>IF(U110="sníž. přenesená",N110,0)</f>
        <v>0</v>
      </c>
      <c r="BI110" s="126">
        <f>IF(U110="nulová",N110,0)</f>
        <v>0</v>
      </c>
      <c r="BJ110" s="125" t="s">
        <v>80</v>
      </c>
      <c r="BK110" s="124"/>
      <c r="BL110" s="124"/>
      <c r="BM110" s="124"/>
    </row>
    <row r="111" spans="2:65" s="1" customFormat="1" ht="18" customHeight="1">
      <c r="B111" s="119"/>
      <c r="C111" s="120"/>
      <c r="D111" s="215" t="s">
        <v>130</v>
      </c>
      <c r="E111" s="215"/>
      <c r="F111" s="215"/>
      <c r="G111" s="215"/>
      <c r="H111" s="215"/>
      <c r="I111" s="120"/>
      <c r="J111" s="120"/>
      <c r="K111" s="120"/>
      <c r="L111" s="120"/>
      <c r="M111" s="120"/>
      <c r="N111" s="216">
        <v>0</v>
      </c>
      <c r="O111" s="216"/>
      <c r="P111" s="216"/>
      <c r="Q111" s="216"/>
      <c r="R111" s="121"/>
      <c r="S111" s="120"/>
      <c r="T111" s="122"/>
      <c r="U111" s="123" t="s">
        <v>38</v>
      </c>
      <c r="V111" s="124"/>
      <c r="W111" s="124"/>
      <c r="X111" s="124"/>
      <c r="Y111" s="124"/>
      <c r="Z111" s="124"/>
      <c r="AA111" s="124"/>
      <c r="AB111" s="124"/>
      <c r="AC111" s="124"/>
      <c r="AD111" s="124"/>
      <c r="AE111" s="124"/>
      <c r="AF111" s="124"/>
      <c r="AG111" s="124"/>
      <c r="AH111" s="124"/>
      <c r="AI111" s="124"/>
      <c r="AJ111" s="124"/>
      <c r="AK111" s="124"/>
      <c r="AL111" s="124"/>
      <c r="AM111" s="124"/>
      <c r="AN111" s="124"/>
      <c r="AO111" s="124"/>
      <c r="AP111" s="124"/>
      <c r="AQ111" s="124"/>
      <c r="AR111" s="124"/>
      <c r="AS111" s="124"/>
      <c r="AT111" s="124"/>
      <c r="AU111" s="124"/>
      <c r="AV111" s="124"/>
      <c r="AW111" s="124"/>
      <c r="AX111" s="124"/>
      <c r="AY111" s="125" t="s">
        <v>129</v>
      </c>
      <c r="AZ111" s="124"/>
      <c r="BA111" s="124"/>
      <c r="BB111" s="124"/>
      <c r="BC111" s="124"/>
      <c r="BD111" s="124"/>
      <c r="BE111" s="126">
        <f>IF(U111="základní",N111,0)</f>
        <v>0</v>
      </c>
      <c r="BF111" s="126">
        <f>IF(U111="snížená",N111,0)</f>
        <v>0</v>
      </c>
      <c r="BG111" s="126">
        <f>IF(U111="zákl. přenesená",N111,0)</f>
        <v>0</v>
      </c>
      <c r="BH111" s="126">
        <f>IF(U111="sníž. přenesená",N111,0)</f>
        <v>0</v>
      </c>
      <c r="BI111" s="126">
        <f>IF(U111="nulová",N111,0)</f>
        <v>0</v>
      </c>
      <c r="BJ111" s="125" t="s">
        <v>80</v>
      </c>
      <c r="BK111" s="124"/>
      <c r="BL111" s="124"/>
      <c r="BM111" s="124"/>
    </row>
    <row r="112" spans="2:65" s="1" customFormat="1" ht="18" customHeight="1">
      <c r="B112" s="119"/>
      <c r="C112" s="120"/>
      <c r="D112" s="215" t="s">
        <v>539</v>
      </c>
      <c r="E112" s="215"/>
      <c r="F112" s="215"/>
      <c r="G112" s="215"/>
      <c r="H112" s="215"/>
      <c r="I112" s="120"/>
      <c r="J112" s="120"/>
      <c r="K112" s="120"/>
      <c r="L112" s="120"/>
      <c r="M112" s="120"/>
      <c r="N112" s="216">
        <v>0</v>
      </c>
      <c r="O112" s="216"/>
      <c r="P112" s="216"/>
      <c r="Q112" s="216"/>
      <c r="R112" s="121"/>
      <c r="S112" s="120"/>
      <c r="T112" s="127"/>
      <c r="U112" s="128" t="s">
        <v>38</v>
      </c>
      <c r="V112" s="124"/>
      <c r="W112" s="124"/>
      <c r="X112" s="124"/>
      <c r="Y112" s="124"/>
      <c r="Z112" s="124"/>
      <c r="AA112" s="124"/>
      <c r="AB112" s="124"/>
      <c r="AC112" s="124"/>
      <c r="AD112" s="124"/>
      <c r="AE112" s="124"/>
      <c r="AF112" s="124"/>
      <c r="AG112" s="124"/>
      <c r="AH112" s="124"/>
      <c r="AI112" s="124"/>
      <c r="AJ112" s="124"/>
      <c r="AK112" s="124"/>
      <c r="AL112" s="124"/>
      <c r="AM112" s="124"/>
      <c r="AN112" s="124"/>
      <c r="AO112" s="124"/>
      <c r="AP112" s="124"/>
      <c r="AQ112" s="124"/>
      <c r="AR112" s="124"/>
      <c r="AS112" s="124"/>
      <c r="AT112" s="124"/>
      <c r="AU112" s="124"/>
      <c r="AV112" s="124"/>
      <c r="AW112" s="124"/>
      <c r="AX112" s="124"/>
      <c r="AY112" s="125" t="s">
        <v>129</v>
      </c>
      <c r="AZ112" s="124"/>
      <c r="BA112" s="124"/>
      <c r="BB112" s="124"/>
      <c r="BC112" s="124"/>
      <c r="BD112" s="124"/>
      <c r="BE112" s="126">
        <f>IF(U112="základní",N112,0)</f>
        <v>0</v>
      </c>
      <c r="BF112" s="126">
        <f>IF(U112="snížená",N112,0)</f>
        <v>0</v>
      </c>
      <c r="BG112" s="126">
        <f>IF(U112="zákl. přenesená",N112,0)</f>
        <v>0</v>
      </c>
      <c r="BH112" s="126">
        <f>IF(U112="sníž. přenesená",N112,0)</f>
        <v>0</v>
      </c>
      <c r="BI112" s="126">
        <f>IF(U112="nulová",N112,0)</f>
        <v>0</v>
      </c>
      <c r="BJ112" s="125" t="s">
        <v>80</v>
      </c>
      <c r="BK112" s="124"/>
      <c r="BL112" s="124"/>
      <c r="BM112" s="124"/>
    </row>
    <row r="113" spans="2:18" s="1" customFormat="1" ht="18" customHeight="1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18" s="1" customFormat="1" ht="29.25" customHeight="1">
      <c r="B114" s="31"/>
      <c r="C114" s="99" t="s">
        <v>91</v>
      </c>
      <c r="D114" s="100"/>
      <c r="E114" s="100"/>
      <c r="F114" s="100"/>
      <c r="G114" s="100"/>
      <c r="H114" s="100"/>
      <c r="I114" s="100"/>
      <c r="J114" s="100"/>
      <c r="K114" s="100"/>
      <c r="L114" s="189">
        <f>ROUND(SUM(N88+N109),2)</f>
        <v>0</v>
      </c>
      <c r="M114" s="189"/>
      <c r="N114" s="189"/>
      <c r="O114" s="189"/>
      <c r="P114" s="189"/>
      <c r="Q114" s="189"/>
      <c r="R114" s="33"/>
    </row>
    <row r="115" spans="2:18" s="1" customFormat="1" ht="6.9" customHeight="1">
      <c r="B115" s="55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7"/>
    </row>
    <row r="119" spans="2:18" s="1" customFormat="1" ht="6.9" customHeight="1">
      <c r="B119" s="58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60"/>
    </row>
    <row r="120" spans="2:18" s="1" customFormat="1" ht="36.9" customHeight="1">
      <c r="B120" s="31"/>
      <c r="C120" s="167" t="s">
        <v>132</v>
      </c>
      <c r="D120" s="201"/>
      <c r="E120" s="201"/>
      <c r="F120" s="201"/>
      <c r="G120" s="201"/>
      <c r="H120" s="201"/>
      <c r="I120" s="201"/>
      <c r="J120" s="201"/>
      <c r="K120" s="201"/>
      <c r="L120" s="201"/>
      <c r="M120" s="201"/>
      <c r="N120" s="201"/>
      <c r="O120" s="201"/>
      <c r="P120" s="201"/>
      <c r="Q120" s="201"/>
      <c r="R120" s="33"/>
    </row>
    <row r="121" spans="2:18" s="1" customFormat="1" ht="6.9" customHeight="1">
      <c r="B121" s="31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3"/>
    </row>
    <row r="122" spans="2:18" s="1" customFormat="1" ht="30" customHeight="1">
      <c r="B122" s="31"/>
      <c r="C122" s="28" t="s">
        <v>17</v>
      </c>
      <c r="D122" s="32"/>
      <c r="E122" s="32"/>
      <c r="F122" s="199" t="str">
        <f>F6</f>
        <v>ZS Chrášťany - zkvalitnění výuky</v>
      </c>
      <c r="G122" s="200"/>
      <c r="H122" s="200"/>
      <c r="I122" s="200"/>
      <c r="J122" s="200"/>
      <c r="K122" s="200"/>
      <c r="L122" s="200"/>
      <c r="M122" s="200"/>
      <c r="N122" s="200"/>
      <c r="O122" s="200"/>
      <c r="P122" s="200"/>
      <c r="Q122" s="32"/>
      <c r="R122" s="33"/>
    </row>
    <row r="123" spans="2:18" s="1" customFormat="1" ht="36.9" customHeight="1">
      <c r="B123" s="31"/>
      <c r="C123" s="65" t="s">
        <v>99</v>
      </c>
      <c r="D123" s="32"/>
      <c r="E123" s="32"/>
      <c r="F123" s="181" t="str">
        <f>F7</f>
        <v>ST-17-03 - Přírodovědná učebna</v>
      </c>
      <c r="G123" s="201"/>
      <c r="H123" s="201"/>
      <c r="I123" s="201"/>
      <c r="J123" s="201"/>
      <c r="K123" s="201"/>
      <c r="L123" s="201"/>
      <c r="M123" s="201"/>
      <c r="N123" s="201"/>
      <c r="O123" s="201"/>
      <c r="P123" s="201"/>
      <c r="Q123" s="32"/>
      <c r="R123" s="33"/>
    </row>
    <row r="124" spans="2:18" s="1" customFormat="1" ht="6.9" customHeight="1">
      <c r="B124" s="31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3"/>
    </row>
    <row r="125" spans="2:18" s="1" customFormat="1" ht="18" customHeight="1">
      <c r="B125" s="31"/>
      <c r="C125" s="28" t="s">
        <v>21</v>
      </c>
      <c r="D125" s="32"/>
      <c r="E125" s="32"/>
      <c r="F125" s="26" t="str">
        <f>F9</f>
        <v xml:space="preserve"> </v>
      </c>
      <c r="G125" s="32"/>
      <c r="H125" s="32"/>
      <c r="I125" s="32"/>
      <c r="J125" s="32"/>
      <c r="K125" s="28" t="s">
        <v>23</v>
      </c>
      <c r="L125" s="32"/>
      <c r="M125" s="202" t="str">
        <f>IF(O9="","",O9)</f>
        <v>4.2.2017</v>
      </c>
      <c r="N125" s="202"/>
      <c r="O125" s="202"/>
      <c r="P125" s="202"/>
      <c r="Q125" s="32"/>
      <c r="R125" s="33"/>
    </row>
    <row r="126" spans="2:18" s="1" customFormat="1" ht="6.9" customHeight="1">
      <c r="B126" s="31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3"/>
    </row>
    <row r="127" spans="2:18" s="1" customFormat="1" ht="13.2">
      <c r="B127" s="31"/>
      <c r="C127" s="28" t="s">
        <v>25</v>
      </c>
      <c r="D127" s="32"/>
      <c r="E127" s="32"/>
      <c r="F127" s="26" t="str">
        <f>E12</f>
        <v>Obec Chrášťany</v>
      </c>
      <c r="G127" s="32"/>
      <c r="H127" s="32"/>
      <c r="I127" s="32"/>
      <c r="J127" s="32"/>
      <c r="K127" s="28" t="s">
        <v>30</v>
      </c>
      <c r="L127" s="32"/>
      <c r="M127" s="169" t="str">
        <f>E18</f>
        <v xml:space="preserve"> </v>
      </c>
      <c r="N127" s="169"/>
      <c r="O127" s="169"/>
      <c r="P127" s="169"/>
      <c r="Q127" s="169"/>
      <c r="R127" s="33"/>
    </row>
    <row r="128" spans="2:18" s="1" customFormat="1" ht="14.4" customHeight="1">
      <c r="B128" s="31"/>
      <c r="C128" s="28" t="s">
        <v>29</v>
      </c>
      <c r="D128" s="32"/>
      <c r="E128" s="32"/>
      <c r="F128" s="26" t="str">
        <f>IF(E15="","",E15)</f>
        <v xml:space="preserve"> </v>
      </c>
      <c r="G128" s="32"/>
      <c r="H128" s="32"/>
      <c r="I128" s="32"/>
      <c r="J128" s="32"/>
      <c r="K128" s="28" t="s">
        <v>32</v>
      </c>
      <c r="L128" s="32"/>
      <c r="M128" s="169" t="str">
        <f>E21</f>
        <v xml:space="preserve"> </v>
      </c>
      <c r="N128" s="169"/>
      <c r="O128" s="169"/>
      <c r="P128" s="169"/>
      <c r="Q128" s="169"/>
      <c r="R128" s="33"/>
    </row>
    <row r="129" spans="2:65" s="1" customFormat="1" ht="10.35" customHeight="1">
      <c r="B129" s="31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3"/>
    </row>
    <row r="130" spans="2:65" s="8" customFormat="1" ht="29.25" customHeight="1">
      <c r="B130" s="129"/>
      <c r="C130" s="130" t="s">
        <v>133</v>
      </c>
      <c r="D130" s="131" t="s">
        <v>134</v>
      </c>
      <c r="E130" s="131" t="s">
        <v>55</v>
      </c>
      <c r="F130" s="217" t="s">
        <v>135</v>
      </c>
      <c r="G130" s="217"/>
      <c r="H130" s="217"/>
      <c r="I130" s="217"/>
      <c r="J130" s="131" t="s">
        <v>136</v>
      </c>
      <c r="K130" s="131" t="s">
        <v>137</v>
      </c>
      <c r="L130" s="218" t="s">
        <v>138</v>
      </c>
      <c r="M130" s="218"/>
      <c r="N130" s="217" t="s">
        <v>105</v>
      </c>
      <c r="O130" s="217"/>
      <c r="P130" s="217"/>
      <c r="Q130" s="219"/>
      <c r="R130" s="132"/>
      <c r="T130" s="72" t="s">
        <v>139</v>
      </c>
      <c r="U130" s="73" t="s">
        <v>37</v>
      </c>
      <c r="V130" s="73" t="s">
        <v>140</v>
      </c>
      <c r="W130" s="73" t="s">
        <v>141</v>
      </c>
      <c r="X130" s="73" t="s">
        <v>142</v>
      </c>
      <c r="Y130" s="73" t="s">
        <v>143</v>
      </c>
      <c r="Z130" s="73" t="s">
        <v>144</v>
      </c>
      <c r="AA130" s="74" t="s">
        <v>145</v>
      </c>
    </row>
    <row r="131" spans="2:65" s="1" customFormat="1" ht="29.25" customHeight="1">
      <c r="B131" s="31"/>
      <c r="C131" s="76" t="s">
        <v>101</v>
      </c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227">
        <f>BK131</f>
        <v>0</v>
      </c>
      <c r="O131" s="228"/>
      <c r="P131" s="228"/>
      <c r="Q131" s="228"/>
      <c r="R131" s="33"/>
      <c r="T131" s="75"/>
      <c r="U131" s="47"/>
      <c r="V131" s="47"/>
      <c r="W131" s="133">
        <f>W132+W153</f>
        <v>300.05222399999997</v>
      </c>
      <c r="X131" s="47"/>
      <c r="Y131" s="133">
        <f>Y132+Y153</f>
        <v>2.3929308999999996</v>
      </c>
      <c r="Z131" s="47"/>
      <c r="AA131" s="134">
        <f>AA132+AA153</f>
        <v>1.4252989500000002</v>
      </c>
      <c r="AT131" s="17" t="s">
        <v>72</v>
      </c>
      <c r="AU131" s="17" t="s">
        <v>107</v>
      </c>
      <c r="BK131" s="135">
        <f>BK132+BK153</f>
        <v>0</v>
      </c>
    </row>
    <row r="132" spans="2:65" s="9" customFormat="1" ht="37.35" customHeight="1">
      <c r="B132" s="136"/>
      <c r="C132" s="137"/>
      <c r="D132" s="138" t="s">
        <v>108</v>
      </c>
      <c r="E132" s="138"/>
      <c r="F132" s="138"/>
      <c r="G132" s="138"/>
      <c r="H132" s="138"/>
      <c r="I132" s="138"/>
      <c r="J132" s="138"/>
      <c r="K132" s="138"/>
      <c r="L132" s="138"/>
      <c r="M132" s="138"/>
      <c r="N132" s="229">
        <f>BK132</f>
        <v>0</v>
      </c>
      <c r="O132" s="210"/>
      <c r="P132" s="210"/>
      <c r="Q132" s="210"/>
      <c r="R132" s="139"/>
      <c r="T132" s="140"/>
      <c r="U132" s="137"/>
      <c r="V132" s="137"/>
      <c r="W132" s="141">
        <f>W133+W135+W140+W146+W151</f>
        <v>51.616241999999993</v>
      </c>
      <c r="X132" s="137"/>
      <c r="Y132" s="141">
        <f>Y133+Y135+Y140+Y146+Y151</f>
        <v>1.069007</v>
      </c>
      <c r="Z132" s="137"/>
      <c r="AA132" s="142">
        <f>AA133+AA135+AA140+AA146+AA151</f>
        <v>0.69280000000000008</v>
      </c>
      <c r="AR132" s="143" t="s">
        <v>80</v>
      </c>
      <c r="AT132" s="144" t="s">
        <v>72</v>
      </c>
      <c r="AU132" s="144" t="s">
        <v>73</v>
      </c>
      <c r="AY132" s="143" t="s">
        <v>146</v>
      </c>
      <c r="BK132" s="145">
        <f>BK133+BK135+BK140+BK146+BK151</f>
        <v>0</v>
      </c>
    </row>
    <row r="133" spans="2:65" s="9" customFormat="1" ht="19.95" customHeight="1">
      <c r="B133" s="136"/>
      <c r="C133" s="137"/>
      <c r="D133" s="146" t="s">
        <v>109</v>
      </c>
      <c r="E133" s="146"/>
      <c r="F133" s="146"/>
      <c r="G133" s="146"/>
      <c r="H133" s="146"/>
      <c r="I133" s="146"/>
      <c r="J133" s="146"/>
      <c r="K133" s="146"/>
      <c r="L133" s="146"/>
      <c r="M133" s="146"/>
      <c r="N133" s="230">
        <f>BK133</f>
        <v>0</v>
      </c>
      <c r="O133" s="231"/>
      <c r="P133" s="231"/>
      <c r="Q133" s="231"/>
      <c r="R133" s="139"/>
      <c r="T133" s="140"/>
      <c r="U133" s="137"/>
      <c r="V133" s="137"/>
      <c r="W133" s="141">
        <f>W134</f>
        <v>1.4280000000000002</v>
      </c>
      <c r="X133" s="137"/>
      <c r="Y133" s="141">
        <f>Y134</f>
        <v>0.143682</v>
      </c>
      <c r="Z133" s="137"/>
      <c r="AA133" s="142">
        <f>AA134</f>
        <v>0</v>
      </c>
      <c r="AR133" s="143" t="s">
        <v>80</v>
      </c>
      <c r="AT133" s="144" t="s">
        <v>72</v>
      </c>
      <c r="AU133" s="144" t="s">
        <v>80</v>
      </c>
      <c r="AY133" s="143" t="s">
        <v>146</v>
      </c>
      <c r="BK133" s="145">
        <f>BK134</f>
        <v>0</v>
      </c>
    </row>
    <row r="134" spans="2:65" s="1" customFormat="1" ht="31.5" customHeight="1">
      <c r="B134" s="119"/>
      <c r="C134" s="147" t="s">
        <v>80</v>
      </c>
      <c r="D134" s="147" t="s">
        <v>148</v>
      </c>
      <c r="E134" s="148" t="s">
        <v>159</v>
      </c>
      <c r="F134" s="220" t="s">
        <v>160</v>
      </c>
      <c r="G134" s="220"/>
      <c r="H134" s="220"/>
      <c r="I134" s="220"/>
      <c r="J134" s="149" t="s">
        <v>161</v>
      </c>
      <c r="K134" s="150">
        <v>2.1</v>
      </c>
      <c r="L134" s="221"/>
      <c r="M134" s="221"/>
      <c r="N134" s="221">
        <f>ROUND(L134*K134,2)</f>
        <v>0</v>
      </c>
      <c r="O134" s="221"/>
      <c r="P134" s="221"/>
      <c r="Q134" s="221"/>
      <c r="R134" s="121"/>
      <c r="T134" s="151" t="s">
        <v>5</v>
      </c>
      <c r="U134" s="40" t="s">
        <v>38</v>
      </c>
      <c r="V134" s="152">
        <v>0.68</v>
      </c>
      <c r="W134" s="152">
        <f>V134*K134</f>
        <v>1.4280000000000002</v>
      </c>
      <c r="X134" s="152">
        <v>6.8419999999999995E-2</v>
      </c>
      <c r="Y134" s="152">
        <f>X134*K134</f>
        <v>0.143682</v>
      </c>
      <c r="Z134" s="152">
        <v>0</v>
      </c>
      <c r="AA134" s="153">
        <f>Z134*K134</f>
        <v>0</v>
      </c>
      <c r="AR134" s="17" t="s">
        <v>152</v>
      </c>
      <c r="AT134" s="17" t="s">
        <v>148</v>
      </c>
      <c r="AU134" s="17" t="s">
        <v>97</v>
      </c>
      <c r="AY134" s="17" t="s">
        <v>146</v>
      </c>
      <c r="BE134" s="154">
        <f>IF(U134="základní",N134,0)</f>
        <v>0</v>
      </c>
      <c r="BF134" s="154">
        <f>IF(U134="snížená",N134,0)</f>
        <v>0</v>
      </c>
      <c r="BG134" s="154">
        <f>IF(U134="zákl. přenesená",N134,0)</f>
        <v>0</v>
      </c>
      <c r="BH134" s="154">
        <f>IF(U134="sníž. přenesená",N134,0)</f>
        <v>0</v>
      </c>
      <c r="BI134" s="154">
        <f>IF(U134="nulová",N134,0)</f>
        <v>0</v>
      </c>
      <c r="BJ134" s="17" t="s">
        <v>80</v>
      </c>
      <c r="BK134" s="154">
        <f>ROUND(L134*K134,2)</f>
        <v>0</v>
      </c>
      <c r="BL134" s="17" t="s">
        <v>152</v>
      </c>
      <c r="BM134" s="17" t="s">
        <v>633</v>
      </c>
    </row>
    <row r="135" spans="2:65" s="9" customFormat="1" ht="29.85" customHeight="1">
      <c r="B135" s="136"/>
      <c r="C135" s="137"/>
      <c r="D135" s="146" t="s">
        <v>110</v>
      </c>
      <c r="E135" s="146"/>
      <c r="F135" s="146"/>
      <c r="G135" s="146"/>
      <c r="H135" s="146"/>
      <c r="I135" s="146"/>
      <c r="J135" s="146"/>
      <c r="K135" s="146"/>
      <c r="L135" s="146"/>
      <c r="M135" s="146"/>
      <c r="N135" s="224">
        <f>BK135</f>
        <v>0</v>
      </c>
      <c r="O135" s="225"/>
      <c r="P135" s="225"/>
      <c r="Q135" s="225"/>
      <c r="R135" s="139"/>
      <c r="T135" s="140"/>
      <c r="U135" s="137"/>
      <c r="V135" s="137"/>
      <c r="W135" s="141">
        <f>SUM(W136:W139)</f>
        <v>6.4840000000000009</v>
      </c>
      <c r="X135" s="137"/>
      <c r="Y135" s="141">
        <f>SUM(Y136:Y139)</f>
        <v>0.91036499999999998</v>
      </c>
      <c r="Z135" s="137"/>
      <c r="AA135" s="142">
        <f>SUM(AA136:AA139)</f>
        <v>0</v>
      </c>
      <c r="AR135" s="143" t="s">
        <v>80</v>
      </c>
      <c r="AT135" s="144" t="s">
        <v>72</v>
      </c>
      <c r="AU135" s="144" t="s">
        <v>80</v>
      </c>
      <c r="AY135" s="143" t="s">
        <v>146</v>
      </c>
      <c r="BK135" s="145">
        <f>SUM(BK136:BK139)</f>
        <v>0</v>
      </c>
    </row>
    <row r="136" spans="2:65" s="1" customFormat="1" ht="31.5" customHeight="1">
      <c r="B136" s="119"/>
      <c r="C136" s="147" t="s">
        <v>338</v>
      </c>
      <c r="D136" s="147" t="s">
        <v>148</v>
      </c>
      <c r="E136" s="148" t="s">
        <v>177</v>
      </c>
      <c r="F136" s="220" t="s">
        <v>178</v>
      </c>
      <c r="G136" s="220"/>
      <c r="H136" s="220"/>
      <c r="I136" s="220"/>
      <c r="J136" s="149" t="s">
        <v>161</v>
      </c>
      <c r="K136" s="150">
        <v>0.4</v>
      </c>
      <c r="L136" s="221"/>
      <c r="M136" s="221"/>
      <c r="N136" s="221">
        <f>ROUND(L136*K136,2)</f>
        <v>0</v>
      </c>
      <c r="O136" s="221"/>
      <c r="P136" s="221"/>
      <c r="Q136" s="221"/>
      <c r="R136" s="121"/>
      <c r="T136" s="151" t="s">
        <v>5</v>
      </c>
      <c r="U136" s="40" t="s">
        <v>38</v>
      </c>
      <c r="V136" s="152">
        <v>0.624</v>
      </c>
      <c r="W136" s="152">
        <f>V136*K136</f>
        <v>0.24960000000000002</v>
      </c>
      <c r="X136" s="152">
        <v>0.04</v>
      </c>
      <c r="Y136" s="152">
        <f>X136*K136</f>
        <v>1.6E-2</v>
      </c>
      <c r="Z136" s="152">
        <v>0</v>
      </c>
      <c r="AA136" s="153">
        <f>Z136*K136</f>
        <v>0</v>
      </c>
      <c r="AR136" s="17" t="s">
        <v>152</v>
      </c>
      <c r="AT136" s="17" t="s">
        <v>148</v>
      </c>
      <c r="AU136" s="17" t="s">
        <v>97</v>
      </c>
      <c r="AY136" s="17" t="s">
        <v>146</v>
      </c>
      <c r="BE136" s="154">
        <f>IF(U136="základní",N136,0)</f>
        <v>0</v>
      </c>
      <c r="BF136" s="154">
        <f>IF(U136="snížená",N136,0)</f>
        <v>0</v>
      </c>
      <c r="BG136" s="154">
        <f>IF(U136="zákl. přenesená",N136,0)</f>
        <v>0</v>
      </c>
      <c r="BH136" s="154">
        <f>IF(U136="sníž. přenesená",N136,0)</f>
        <v>0</v>
      </c>
      <c r="BI136" s="154">
        <f>IF(U136="nulová",N136,0)</f>
        <v>0</v>
      </c>
      <c r="BJ136" s="17" t="s">
        <v>80</v>
      </c>
      <c r="BK136" s="154">
        <f>ROUND(L136*K136,2)</f>
        <v>0</v>
      </c>
      <c r="BL136" s="17" t="s">
        <v>152</v>
      </c>
      <c r="BM136" s="17" t="s">
        <v>634</v>
      </c>
    </row>
    <row r="137" spans="2:65" s="1" customFormat="1" ht="31.5" customHeight="1">
      <c r="B137" s="119"/>
      <c r="C137" s="147" t="s">
        <v>295</v>
      </c>
      <c r="D137" s="147" t="s">
        <v>148</v>
      </c>
      <c r="E137" s="148" t="s">
        <v>635</v>
      </c>
      <c r="F137" s="220" t="s">
        <v>636</v>
      </c>
      <c r="G137" s="220"/>
      <c r="H137" s="220"/>
      <c r="I137" s="220"/>
      <c r="J137" s="149" t="s">
        <v>161</v>
      </c>
      <c r="K137" s="150">
        <v>0.4</v>
      </c>
      <c r="L137" s="221"/>
      <c r="M137" s="221"/>
      <c r="N137" s="221">
        <f>ROUND(L137*K137,2)</f>
        <v>0</v>
      </c>
      <c r="O137" s="221"/>
      <c r="P137" s="221"/>
      <c r="Q137" s="221"/>
      <c r="R137" s="121"/>
      <c r="T137" s="151" t="s">
        <v>5</v>
      </c>
      <c r="U137" s="40" t="s">
        <v>38</v>
      </c>
      <c r="V137" s="152">
        <v>1.181</v>
      </c>
      <c r="W137" s="152">
        <f>V137*K137</f>
        <v>0.47240000000000004</v>
      </c>
      <c r="X137" s="152">
        <v>3.8199999999999998E-2</v>
      </c>
      <c r="Y137" s="152">
        <f>X137*K137</f>
        <v>1.528E-2</v>
      </c>
      <c r="Z137" s="152">
        <v>0</v>
      </c>
      <c r="AA137" s="153">
        <f>Z137*K137</f>
        <v>0</v>
      </c>
      <c r="AR137" s="17" t="s">
        <v>152</v>
      </c>
      <c r="AT137" s="17" t="s">
        <v>148</v>
      </c>
      <c r="AU137" s="17" t="s">
        <v>97</v>
      </c>
      <c r="AY137" s="17" t="s">
        <v>146</v>
      </c>
      <c r="BE137" s="154">
        <f>IF(U137="základní",N137,0)</f>
        <v>0</v>
      </c>
      <c r="BF137" s="154">
        <f>IF(U137="snížená",N137,0)</f>
        <v>0</v>
      </c>
      <c r="BG137" s="154">
        <f>IF(U137="zákl. přenesená",N137,0)</f>
        <v>0</v>
      </c>
      <c r="BH137" s="154">
        <f>IF(U137="sníž. přenesená",N137,0)</f>
        <v>0</v>
      </c>
      <c r="BI137" s="154">
        <f>IF(U137="nulová",N137,0)</f>
        <v>0</v>
      </c>
      <c r="BJ137" s="17" t="s">
        <v>80</v>
      </c>
      <c r="BK137" s="154">
        <f>ROUND(L137*K137,2)</f>
        <v>0</v>
      </c>
      <c r="BL137" s="17" t="s">
        <v>152</v>
      </c>
      <c r="BM137" s="17" t="s">
        <v>637</v>
      </c>
    </row>
    <row r="138" spans="2:65" s="1" customFormat="1" ht="31.5" customHeight="1">
      <c r="B138" s="119"/>
      <c r="C138" s="147" t="s">
        <v>97</v>
      </c>
      <c r="D138" s="147" t="s">
        <v>148</v>
      </c>
      <c r="E138" s="148" t="s">
        <v>189</v>
      </c>
      <c r="F138" s="220" t="s">
        <v>190</v>
      </c>
      <c r="G138" s="220"/>
      <c r="H138" s="220"/>
      <c r="I138" s="220"/>
      <c r="J138" s="149" t="s">
        <v>151</v>
      </c>
      <c r="K138" s="150">
        <v>2</v>
      </c>
      <c r="L138" s="221"/>
      <c r="M138" s="221"/>
      <c r="N138" s="221">
        <f>ROUND(L138*K138,2)</f>
        <v>0</v>
      </c>
      <c r="O138" s="221"/>
      <c r="P138" s="221"/>
      <c r="Q138" s="221"/>
      <c r="R138" s="121"/>
      <c r="T138" s="151" t="s">
        <v>5</v>
      </c>
      <c r="U138" s="40" t="s">
        <v>38</v>
      </c>
      <c r="V138" s="152">
        <v>2.431</v>
      </c>
      <c r="W138" s="152">
        <f>V138*K138</f>
        <v>4.8620000000000001</v>
      </c>
      <c r="X138" s="152">
        <v>0.1575</v>
      </c>
      <c r="Y138" s="152">
        <f>X138*K138</f>
        <v>0.315</v>
      </c>
      <c r="Z138" s="152">
        <v>0</v>
      </c>
      <c r="AA138" s="153">
        <f>Z138*K138</f>
        <v>0</v>
      </c>
      <c r="AR138" s="17" t="s">
        <v>152</v>
      </c>
      <c r="AT138" s="17" t="s">
        <v>148</v>
      </c>
      <c r="AU138" s="17" t="s">
        <v>97</v>
      </c>
      <c r="AY138" s="17" t="s">
        <v>146</v>
      </c>
      <c r="BE138" s="154">
        <f>IF(U138="základní",N138,0)</f>
        <v>0</v>
      </c>
      <c r="BF138" s="154">
        <f>IF(U138="snížená",N138,0)</f>
        <v>0</v>
      </c>
      <c r="BG138" s="154">
        <f>IF(U138="zákl. přenesená",N138,0)</f>
        <v>0</v>
      </c>
      <c r="BH138" s="154">
        <f>IF(U138="sníž. přenesená",N138,0)</f>
        <v>0</v>
      </c>
      <c r="BI138" s="154">
        <f>IF(U138="nulová",N138,0)</f>
        <v>0</v>
      </c>
      <c r="BJ138" s="17" t="s">
        <v>80</v>
      </c>
      <c r="BK138" s="154">
        <f>ROUND(L138*K138,2)</f>
        <v>0</v>
      </c>
      <c r="BL138" s="17" t="s">
        <v>152</v>
      </c>
      <c r="BM138" s="17" t="s">
        <v>638</v>
      </c>
    </row>
    <row r="139" spans="2:65" s="1" customFormat="1" ht="31.5" customHeight="1">
      <c r="B139" s="119"/>
      <c r="C139" s="147" t="s">
        <v>502</v>
      </c>
      <c r="D139" s="147" t="s">
        <v>148</v>
      </c>
      <c r="E139" s="148" t="s">
        <v>639</v>
      </c>
      <c r="F139" s="220" t="s">
        <v>640</v>
      </c>
      <c r="G139" s="220"/>
      <c r="H139" s="220"/>
      <c r="I139" s="220"/>
      <c r="J139" s="149" t="s">
        <v>195</v>
      </c>
      <c r="K139" s="150">
        <v>0.25</v>
      </c>
      <c r="L139" s="221"/>
      <c r="M139" s="221"/>
      <c r="N139" s="221">
        <f>ROUND(L139*K139,2)</f>
        <v>0</v>
      </c>
      <c r="O139" s="221"/>
      <c r="P139" s="221"/>
      <c r="Q139" s="221"/>
      <c r="R139" s="121"/>
      <c r="T139" s="151" t="s">
        <v>5</v>
      </c>
      <c r="U139" s="40" t="s">
        <v>38</v>
      </c>
      <c r="V139" s="152">
        <v>3.6</v>
      </c>
      <c r="W139" s="152">
        <f>V139*K139</f>
        <v>0.9</v>
      </c>
      <c r="X139" s="152">
        <v>2.2563399999999998</v>
      </c>
      <c r="Y139" s="152">
        <f>X139*K139</f>
        <v>0.56408499999999995</v>
      </c>
      <c r="Z139" s="152">
        <v>0</v>
      </c>
      <c r="AA139" s="153">
        <f>Z139*K139</f>
        <v>0</v>
      </c>
      <c r="AR139" s="17" t="s">
        <v>152</v>
      </c>
      <c r="AT139" s="17" t="s">
        <v>148</v>
      </c>
      <c r="AU139" s="17" t="s">
        <v>97</v>
      </c>
      <c r="AY139" s="17" t="s">
        <v>146</v>
      </c>
      <c r="BE139" s="154">
        <f>IF(U139="základní",N139,0)</f>
        <v>0</v>
      </c>
      <c r="BF139" s="154">
        <f>IF(U139="snížená",N139,0)</f>
        <v>0</v>
      </c>
      <c r="BG139" s="154">
        <f>IF(U139="zákl. přenesená",N139,0)</f>
        <v>0</v>
      </c>
      <c r="BH139" s="154">
        <f>IF(U139="sníž. přenesená",N139,0)</f>
        <v>0</v>
      </c>
      <c r="BI139" s="154">
        <f>IF(U139="nulová",N139,0)</f>
        <v>0</v>
      </c>
      <c r="BJ139" s="17" t="s">
        <v>80</v>
      </c>
      <c r="BK139" s="154">
        <f>ROUND(L139*K139,2)</f>
        <v>0</v>
      </c>
      <c r="BL139" s="17" t="s">
        <v>152</v>
      </c>
      <c r="BM139" s="17" t="s">
        <v>641</v>
      </c>
    </row>
    <row r="140" spans="2:65" s="9" customFormat="1" ht="29.85" customHeight="1">
      <c r="B140" s="136"/>
      <c r="C140" s="137"/>
      <c r="D140" s="146" t="s">
        <v>111</v>
      </c>
      <c r="E140" s="146"/>
      <c r="F140" s="146"/>
      <c r="G140" s="146"/>
      <c r="H140" s="146"/>
      <c r="I140" s="146"/>
      <c r="J140" s="146"/>
      <c r="K140" s="146"/>
      <c r="L140" s="146"/>
      <c r="M140" s="146"/>
      <c r="N140" s="224">
        <f>BK140</f>
        <v>0</v>
      </c>
      <c r="O140" s="225"/>
      <c r="P140" s="225"/>
      <c r="Q140" s="225"/>
      <c r="R140" s="139"/>
      <c r="T140" s="140"/>
      <c r="U140" s="137"/>
      <c r="V140" s="137"/>
      <c r="W140" s="141">
        <f>SUM(W141:W145)</f>
        <v>41.124199999999995</v>
      </c>
      <c r="X140" s="137"/>
      <c r="Y140" s="141">
        <f>SUM(Y141:Y145)</f>
        <v>1.4959999999999999E-2</v>
      </c>
      <c r="Z140" s="137"/>
      <c r="AA140" s="142">
        <f>SUM(AA141:AA145)</f>
        <v>0.69280000000000008</v>
      </c>
      <c r="AR140" s="143" t="s">
        <v>80</v>
      </c>
      <c r="AT140" s="144" t="s">
        <v>72</v>
      </c>
      <c r="AU140" s="144" t="s">
        <v>80</v>
      </c>
      <c r="AY140" s="143" t="s">
        <v>146</v>
      </c>
      <c r="BK140" s="145">
        <f>SUM(BK141:BK145)</f>
        <v>0</v>
      </c>
    </row>
    <row r="141" spans="2:65" s="1" customFormat="1" ht="44.25" customHeight="1">
      <c r="B141" s="119"/>
      <c r="C141" s="147" t="s">
        <v>209</v>
      </c>
      <c r="D141" s="147" t="s">
        <v>148</v>
      </c>
      <c r="E141" s="148" t="s">
        <v>228</v>
      </c>
      <c r="F141" s="220" t="s">
        <v>229</v>
      </c>
      <c r="G141" s="220"/>
      <c r="H141" s="220"/>
      <c r="I141" s="220"/>
      <c r="J141" s="149" t="s">
        <v>161</v>
      </c>
      <c r="K141" s="150">
        <v>88</v>
      </c>
      <c r="L141" s="221"/>
      <c r="M141" s="221"/>
      <c r="N141" s="221">
        <f>ROUND(L141*K141,2)</f>
        <v>0</v>
      </c>
      <c r="O141" s="221"/>
      <c r="P141" s="221"/>
      <c r="Q141" s="221"/>
      <c r="R141" s="121"/>
      <c r="T141" s="151" t="s">
        <v>5</v>
      </c>
      <c r="U141" s="40" t="s">
        <v>38</v>
      </c>
      <c r="V141" s="152">
        <v>0.105</v>
      </c>
      <c r="W141" s="152">
        <f>V141*K141</f>
        <v>9.24</v>
      </c>
      <c r="X141" s="152">
        <v>1.2999999999999999E-4</v>
      </c>
      <c r="Y141" s="152">
        <f>X141*K141</f>
        <v>1.1439999999999999E-2</v>
      </c>
      <c r="Z141" s="152">
        <v>0</v>
      </c>
      <c r="AA141" s="153">
        <f>Z141*K141</f>
        <v>0</v>
      </c>
      <c r="AR141" s="17" t="s">
        <v>152</v>
      </c>
      <c r="AT141" s="17" t="s">
        <v>148</v>
      </c>
      <c r="AU141" s="17" t="s">
        <v>97</v>
      </c>
      <c r="AY141" s="17" t="s">
        <v>146</v>
      </c>
      <c r="BE141" s="154">
        <f>IF(U141="základní",N141,0)</f>
        <v>0</v>
      </c>
      <c r="BF141" s="154">
        <f>IF(U141="snížená",N141,0)</f>
        <v>0</v>
      </c>
      <c r="BG141" s="154">
        <f>IF(U141="zákl. přenesená",N141,0)</f>
        <v>0</v>
      </c>
      <c r="BH141" s="154">
        <f>IF(U141="sníž. přenesená",N141,0)</f>
        <v>0</v>
      </c>
      <c r="BI141" s="154">
        <f>IF(U141="nulová",N141,0)</f>
        <v>0</v>
      </c>
      <c r="BJ141" s="17" t="s">
        <v>80</v>
      </c>
      <c r="BK141" s="154">
        <f>ROUND(L141*K141,2)</f>
        <v>0</v>
      </c>
      <c r="BL141" s="17" t="s">
        <v>152</v>
      </c>
      <c r="BM141" s="17" t="s">
        <v>642</v>
      </c>
    </row>
    <row r="142" spans="2:65" s="1" customFormat="1" ht="31.5" customHeight="1">
      <c r="B142" s="119"/>
      <c r="C142" s="147" t="s">
        <v>415</v>
      </c>
      <c r="D142" s="147" t="s">
        <v>148</v>
      </c>
      <c r="E142" s="148" t="s">
        <v>232</v>
      </c>
      <c r="F142" s="220" t="s">
        <v>233</v>
      </c>
      <c r="G142" s="220"/>
      <c r="H142" s="220"/>
      <c r="I142" s="220"/>
      <c r="J142" s="149" t="s">
        <v>161</v>
      </c>
      <c r="K142" s="150">
        <v>88</v>
      </c>
      <c r="L142" s="221"/>
      <c r="M142" s="221"/>
      <c r="N142" s="221">
        <f>ROUND(L142*K142,2)</f>
        <v>0</v>
      </c>
      <c r="O142" s="221"/>
      <c r="P142" s="221"/>
      <c r="Q142" s="221"/>
      <c r="R142" s="121"/>
      <c r="T142" s="151" t="s">
        <v>5</v>
      </c>
      <c r="U142" s="40" t="s">
        <v>38</v>
      </c>
      <c r="V142" s="152">
        <v>0.308</v>
      </c>
      <c r="W142" s="152">
        <f>V142*K142</f>
        <v>27.103999999999999</v>
      </c>
      <c r="X142" s="152">
        <v>4.0000000000000003E-5</v>
      </c>
      <c r="Y142" s="152">
        <f>X142*K142</f>
        <v>3.5200000000000001E-3</v>
      </c>
      <c r="Z142" s="152">
        <v>0</v>
      </c>
      <c r="AA142" s="153">
        <f>Z142*K142</f>
        <v>0</v>
      </c>
      <c r="AR142" s="17" t="s">
        <v>152</v>
      </c>
      <c r="AT142" s="17" t="s">
        <v>148</v>
      </c>
      <c r="AU142" s="17" t="s">
        <v>97</v>
      </c>
      <c r="AY142" s="17" t="s">
        <v>146</v>
      </c>
      <c r="BE142" s="154">
        <f>IF(U142="základní",N142,0)</f>
        <v>0</v>
      </c>
      <c r="BF142" s="154">
        <f>IF(U142="snížená",N142,0)</f>
        <v>0</v>
      </c>
      <c r="BG142" s="154">
        <f>IF(U142="zákl. přenesená",N142,0)</f>
        <v>0</v>
      </c>
      <c r="BH142" s="154">
        <f>IF(U142="sníž. přenesená",N142,0)</f>
        <v>0</v>
      </c>
      <c r="BI142" s="154">
        <f>IF(U142="nulová",N142,0)</f>
        <v>0</v>
      </c>
      <c r="BJ142" s="17" t="s">
        <v>80</v>
      </c>
      <c r="BK142" s="154">
        <f>ROUND(L142*K142,2)</f>
        <v>0</v>
      </c>
      <c r="BL142" s="17" t="s">
        <v>152</v>
      </c>
      <c r="BM142" s="17" t="s">
        <v>643</v>
      </c>
    </row>
    <row r="143" spans="2:65" s="1" customFormat="1" ht="44.25" customHeight="1">
      <c r="B143" s="119"/>
      <c r="C143" s="147" t="s">
        <v>498</v>
      </c>
      <c r="D143" s="147" t="s">
        <v>148</v>
      </c>
      <c r="E143" s="148" t="s">
        <v>644</v>
      </c>
      <c r="F143" s="220" t="s">
        <v>645</v>
      </c>
      <c r="G143" s="220"/>
      <c r="H143" s="220"/>
      <c r="I143" s="220"/>
      <c r="J143" s="149" t="s">
        <v>195</v>
      </c>
      <c r="K143" s="150">
        <v>0.25</v>
      </c>
      <c r="L143" s="221"/>
      <c r="M143" s="221"/>
      <c r="N143" s="221">
        <f>ROUND(L143*K143,2)</f>
        <v>0</v>
      </c>
      <c r="O143" s="221"/>
      <c r="P143" s="221"/>
      <c r="Q143" s="221"/>
      <c r="R143" s="121"/>
      <c r="T143" s="151" t="s">
        <v>5</v>
      </c>
      <c r="U143" s="40" t="s">
        <v>38</v>
      </c>
      <c r="V143" s="152">
        <v>10.88</v>
      </c>
      <c r="W143" s="152">
        <f>V143*K143</f>
        <v>2.72</v>
      </c>
      <c r="X143" s="152">
        <v>0</v>
      </c>
      <c r="Y143" s="152">
        <f>X143*K143</f>
        <v>0</v>
      </c>
      <c r="Z143" s="152">
        <v>2.2000000000000002</v>
      </c>
      <c r="AA143" s="153">
        <f>Z143*K143</f>
        <v>0.55000000000000004</v>
      </c>
      <c r="AR143" s="17" t="s">
        <v>152</v>
      </c>
      <c r="AT143" s="17" t="s">
        <v>148</v>
      </c>
      <c r="AU143" s="17" t="s">
        <v>97</v>
      </c>
      <c r="AY143" s="17" t="s">
        <v>146</v>
      </c>
      <c r="BE143" s="154">
        <f>IF(U143="základní",N143,0)</f>
        <v>0</v>
      </c>
      <c r="BF143" s="154">
        <f>IF(U143="snížená",N143,0)</f>
        <v>0</v>
      </c>
      <c r="BG143" s="154">
        <f>IF(U143="zákl. přenesená",N143,0)</f>
        <v>0</v>
      </c>
      <c r="BH143" s="154">
        <f>IF(U143="sníž. přenesená",N143,0)</f>
        <v>0</v>
      </c>
      <c r="BI143" s="154">
        <f>IF(U143="nulová",N143,0)</f>
        <v>0</v>
      </c>
      <c r="BJ143" s="17" t="s">
        <v>80</v>
      </c>
      <c r="BK143" s="154">
        <f>ROUND(L143*K143,2)</f>
        <v>0</v>
      </c>
      <c r="BL143" s="17" t="s">
        <v>152</v>
      </c>
      <c r="BM143" s="17" t="s">
        <v>646</v>
      </c>
    </row>
    <row r="144" spans="2:65" s="1" customFormat="1" ht="22.5" customHeight="1">
      <c r="B144" s="119"/>
      <c r="C144" s="147" t="s">
        <v>152</v>
      </c>
      <c r="D144" s="147" t="s">
        <v>148</v>
      </c>
      <c r="E144" s="148" t="s">
        <v>243</v>
      </c>
      <c r="F144" s="220" t="s">
        <v>244</v>
      </c>
      <c r="G144" s="220"/>
      <c r="H144" s="220"/>
      <c r="I144" s="220"/>
      <c r="J144" s="149" t="s">
        <v>161</v>
      </c>
      <c r="K144" s="150">
        <v>1.8</v>
      </c>
      <c r="L144" s="221"/>
      <c r="M144" s="221"/>
      <c r="N144" s="221">
        <f>ROUND(L144*K144,2)</f>
        <v>0</v>
      </c>
      <c r="O144" s="221"/>
      <c r="P144" s="221"/>
      <c r="Q144" s="221"/>
      <c r="R144" s="121"/>
      <c r="T144" s="151" t="s">
        <v>5</v>
      </c>
      <c r="U144" s="40" t="s">
        <v>38</v>
      </c>
      <c r="V144" s="152">
        <v>0.93899999999999995</v>
      </c>
      <c r="W144" s="152">
        <f>V144*K144</f>
        <v>1.6901999999999999</v>
      </c>
      <c r="X144" s="152">
        <v>0</v>
      </c>
      <c r="Y144" s="152">
        <f>X144*K144</f>
        <v>0</v>
      </c>
      <c r="Z144" s="152">
        <v>7.5999999999999998E-2</v>
      </c>
      <c r="AA144" s="153">
        <f>Z144*K144</f>
        <v>0.1368</v>
      </c>
      <c r="AR144" s="17" t="s">
        <v>152</v>
      </c>
      <c r="AT144" s="17" t="s">
        <v>148</v>
      </c>
      <c r="AU144" s="17" t="s">
        <v>97</v>
      </c>
      <c r="AY144" s="17" t="s">
        <v>146</v>
      </c>
      <c r="BE144" s="154">
        <f>IF(U144="základní",N144,0)</f>
        <v>0</v>
      </c>
      <c r="BF144" s="154">
        <f>IF(U144="snížená",N144,0)</f>
        <v>0</v>
      </c>
      <c r="BG144" s="154">
        <f>IF(U144="zákl. přenesená",N144,0)</f>
        <v>0</v>
      </c>
      <c r="BH144" s="154">
        <f>IF(U144="sníž. přenesená",N144,0)</f>
        <v>0</v>
      </c>
      <c r="BI144" s="154">
        <f>IF(U144="nulová",N144,0)</f>
        <v>0</v>
      </c>
      <c r="BJ144" s="17" t="s">
        <v>80</v>
      </c>
      <c r="BK144" s="154">
        <f>ROUND(L144*K144,2)</f>
        <v>0</v>
      </c>
      <c r="BL144" s="17" t="s">
        <v>152</v>
      </c>
      <c r="BM144" s="17" t="s">
        <v>647</v>
      </c>
    </row>
    <row r="145" spans="2:65" s="1" customFormat="1" ht="31.5" customHeight="1">
      <c r="B145" s="119"/>
      <c r="C145" s="147" t="s">
        <v>334</v>
      </c>
      <c r="D145" s="147" t="s">
        <v>148</v>
      </c>
      <c r="E145" s="148" t="s">
        <v>648</v>
      </c>
      <c r="F145" s="220" t="s">
        <v>649</v>
      </c>
      <c r="G145" s="220"/>
      <c r="H145" s="220"/>
      <c r="I145" s="220"/>
      <c r="J145" s="149" t="s">
        <v>170</v>
      </c>
      <c r="K145" s="150">
        <v>2</v>
      </c>
      <c r="L145" s="221"/>
      <c r="M145" s="221"/>
      <c r="N145" s="221">
        <f>ROUND(L145*K145,2)</f>
        <v>0</v>
      </c>
      <c r="O145" s="221"/>
      <c r="P145" s="221"/>
      <c r="Q145" s="221"/>
      <c r="R145" s="121"/>
      <c r="T145" s="151" t="s">
        <v>5</v>
      </c>
      <c r="U145" s="40" t="s">
        <v>38</v>
      </c>
      <c r="V145" s="152">
        <v>0.185</v>
      </c>
      <c r="W145" s="152">
        <f>V145*K145</f>
        <v>0.37</v>
      </c>
      <c r="X145" s="152">
        <v>0</v>
      </c>
      <c r="Y145" s="152">
        <f>X145*K145</f>
        <v>0</v>
      </c>
      <c r="Z145" s="152">
        <v>3.0000000000000001E-3</v>
      </c>
      <c r="AA145" s="153">
        <f>Z145*K145</f>
        <v>6.0000000000000001E-3</v>
      </c>
      <c r="AR145" s="17" t="s">
        <v>152</v>
      </c>
      <c r="AT145" s="17" t="s">
        <v>148</v>
      </c>
      <c r="AU145" s="17" t="s">
        <v>97</v>
      </c>
      <c r="AY145" s="17" t="s">
        <v>146</v>
      </c>
      <c r="BE145" s="154">
        <f>IF(U145="základní",N145,0)</f>
        <v>0</v>
      </c>
      <c r="BF145" s="154">
        <f>IF(U145="snížená",N145,0)</f>
        <v>0</v>
      </c>
      <c r="BG145" s="154">
        <f>IF(U145="zákl. přenesená",N145,0)</f>
        <v>0</v>
      </c>
      <c r="BH145" s="154">
        <f>IF(U145="sníž. přenesená",N145,0)</f>
        <v>0</v>
      </c>
      <c r="BI145" s="154">
        <f>IF(U145="nulová",N145,0)</f>
        <v>0</v>
      </c>
      <c r="BJ145" s="17" t="s">
        <v>80</v>
      </c>
      <c r="BK145" s="154">
        <f>ROUND(L145*K145,2)</f>
        <v>0</v>
      </c>
      <c r="BL145" s="17" t="s">
        <v>152</v>
      </c>
      <c r="BM145" s="17" t="s">
        <v>650</v>
      </c>
    </row>
    <row r="146" spans="2:65" s="9" customFormat="1" ht="29.85" customHeight="1">
      <c r="B146" s="136"/>
      <c r="C146" s="137"/>
      <c r="D146" s="146" t="s">
        <v>112</v>
      </c>
      <c r="E146" s="146"/>
      <c r="F146" s="146"/>
      <c r="G146" s="146"/>
      <c r="H146" s="146"/>
      <c r="I146" s="146"/>
      <c r="J146" s="146"/>
      <c r="K146" s="146"/>
      <c r="L146" s="146"/>
      <c r="M146" s="146"/>
      <c r="N146" s="224">
        <f>BK146</f>
        <v>0</v>
      </c>
      <c r="O146" s="225"/>
      <c r="P146" s="225"/>
      <c r="Q146" s="225"/>
      <c r="R146" s="139"/>
      <c r="T146" s="140"/>
      <c r="U146" s="137"/>
      <c r="V146" s="137"/>
      <c r="W146" s="141">
        <f>SUM(W147:W150)</f>
        <v>2.2401</v>
      </c>
      <c r="X146" s="137"/>
      <c r="Y146" s="141">
        <f>SUM(Y147:Y150)</f>
        <v>0</v>
      </c>
      <c r="Z146" s="137"/>
      <c r="AA146" s="142">
        <f>SUM(AA147:AA150)</f>
        <v>0</v>
      </c>
      <c r="AR146" s="143" t="s">
        <v>80</v>
      </c>
      <c r="AT146" s="144" t="s">
        <v>72</v>
      </c>
      <c r="AU146" s="144" t="s">
        <v>80</v>
      </c>
      <c r="AY146" s="143" t="s">
        <v>146</v>
      </c>
      <c r="BK146" s="145">
        <f>SUM(BK147:BK150)</f>
        <v>0</v>
      </c>
    </row>
    <row r="147" spans="2:65" s="1" customFormat="1" ht="44.25" customHeight="1">
      <c r="B147" s="119"/>
      <c r="C147" s="147" t="s">
        <v>239</v>
      </c>
      <c r="D147" s="147" t="s">
        <v>148</v>
      </c>
      <c r="E147" s="148" t="s">
        <v>255</v>
      </c>
      <c r="F147" s="220" t="s">
        <v>256</v>
      </c>
      <c r="G147" s="220"/>
      <c r="H147" s="220"/>
      <c r="I147" s="220"/>
      <c r="J147" s="149" t="s">
        <v>156</v>
      </c>
      <c r="K147" s="150">
        <v>1.425</v>
      </c>
      <c r="L147" s="221"/>
      <c r="M147" s="221"/>
      <c r="N147" s="221">
        <f>ROUND(L147*K147,2)</f>
        <v>0</v>
      </c>
      <c r="O147" s="221"/>
      <c r="P147" s="221"/>
      <c r="Q147" s="221"/>
      <c r="R147" s="121"/>
      <c r="T147" s="151" t="s">
        <v>5</v>
      </c>
      <c r="U147" s="40" t="s">
        <v>38</v>
      </c>
      <c r="V147" s="152">
        <v>1.411</v>
      </c>
      <c r="W147" s="152">
        <f>V147*K147</f>
        <v>2.010675</v>
      </c>
      <c r="X147" s="152">
        <v>0</v>
      </c>
      <c r="Y147" s="152">
        <f>X147*K147</f>
        <v>0</v>
      </c>
      <c r="Z147" s="152">
        <v>0</v>
      </c>
      <c r="AA147" s="153">
        <f>Z147*K147</f>
        <v>0</v>
      </c>
      <c r="AR147" s="17" t="s">
        <v>152</v>
      </c>
      <c r="AT147" s="17" t="s">
        <v>148</v>
      </c>
      <c r="AU147" s="17" t="s">
        <v>97</v>
      </c>
      <c r="AY147" s="17" t="s">
        <v>146</v>
      </c>
      <c r="BE147" s="154">
        <f>IF(U147="základní",N147,0)</f>
        <v>0</v>
      </c>
      <c r="BF147" s="154">
        <f>IF(U147="snížená",N147,0)</f>
        <v>0</v>
      </c>
      <c r="BG147" s="154">
        <f>IF(U147="zákl. přenesená",N147,0)</f>
        <v>0</v>
      </c>
      <c r="BH147" s="154">
        <f>IF(U147="sníž. přenesená",N147,0)</f>
        <v>0</v>
      </c>
      <c r="BI147" s="154">
        <f>IF(U147="nulová",N147,0)</f>
        <v>0</v>
      </c>
      <c r="BJ147" s="17" t="s">
        <v>80</v>
      </c>
      <c r="BK147" s="154">
        <f>ROUND(L147*K147,2)</f>
        <v>0</v>
      </c>
      <c r="BL147" s="17" t="s">
        <v>152</v>
      </c>
      <c r="BM147" s="17" t="s">
        <v>651</v>
      </c>
    </row>
    <row r="148" spans="2:65" s="1" customFormat="1" ht="31.5" customHeight="1">
      <c r="B148" s="119"/>
      <c r="C148" s="147" t="s">
        <v>235</v>
      </c>
      <c r="D148" s="147" t="s">
        <v>148</v>
      </c>
      <c r="E148" s="148" t="s">
        <v>259</v>
      </c>
      <c r="F148" s="220" t="s">
        <v>260</v>
      </c>
      <c r="G148" s="220"/>
      <c r="H148" s="220"/>
      <c r="I148" s="220"/>
      <c r="J148" s="149" t="s">
        <v>156</v>
      </c>
      <c r="K148" s="150">
        <v>1.425</v>
      </c>
      <c r="L148" s="221"/>
      <c r="M148" s="221"/>
      <c r="N148" s="221">
        <f>ROUND(L148*K148,2)</f>
        <v>0</v>
      </c>
      <c r="O148" s="221"/>
      <c r="P148" s="221"/>
      <c r="Q148" s="221"/>
      <c r="R148" s="121"/>
      <c r="T148" s="151" t="s">
        <v>5</v>
      </c>
      <c r="U148" s="40" t="s">
        <v>38</v>
      </c>
      <c r="V148" s="152">
        <v>0.125</v>
      </c>
      <c r="W148" s="152">
        <f>V148*K148</f>
        <v>0.17812500000000001</v>
      </c>
      <c r="X148" s="152">
        <v>0</v>
      </c>
      <c r="Y148" s="152">
        <f>X148*K148</f>
        <v>0</v>
      </c>
      <c r="Z148" s="152">
        <v>0</v>
      </c>
      <c r="AA148" s="153">
        <f>Z148*K148</f>
        <v>0</v>
      </c>
      <c r="AR148" s="17" t="s">
        <v>152</v>
      </c>
      <c r="AT148" s="17" t="s">
        <v>148</v>
      </c>
      <c r="AU148" s="17" t="s">
        <v>97</v>
      </c>
      <c r="AY148" s="17" t="s">
        <v>146</v>
      </c>
      <c r="BE148" s="154">
        <f>IF(U148="základní",N148,0)</f>
        <v>0</v>
      </c>
      <c r="BF148" s="154">
        <f>IF(U148="snížená",N148,0)</f>
        <v>0</v>
      </c>
      <c r="BG148" s="154">
        <f>IF(U148="zákl. přenesená",N148,0)</f>
        <v>0</v>
      </c>
      <c r="BH148" s="154">
        <f>IF(U148="sníž. přenesená",N148,0)</f>
        <v>0</v>
      </c>
      <c r="BI148" s="154">
        <f>IF(U148="nulová",N148,0)</f>
        <v>0</v>
      </c>
      <c r="BJ148" s="17" t="s">
        <v>80</v>
      </c>
      <c r="BK148" s="154">
        <f>ROUND(L148*K148,2)</f>
        <v>0</v>
      </c>
      <c r="BL148" s="17" t="s">
        <v>152</v>
      </c>
      <c r="BM148" s="17" t="s">
        <v>652</v>
      </c>
    </row>
    <row r="149" spans="2:65" s="1" customFormat="1" ht="31.5" customHeight="1">
      <c r="B149" s="119"/>
      <c r="C149" s="147" t="s">
        <v>246</v>
      </c>
      <c r="D149" s="147" t="s">
        <v>148</v>
      </c>
      <c r="E149" s="148" t="s">
        <v>263</v>
      </c>
      <c r="F149" s="220" t="s">
        <v>264</v>
      </c>
      <c r="G149" s="220"/>
      <c r="H149" s="220"/>
      <c r="I149" s="220"/>
      <c r="J149" s="149" t="s">
        <v>156</v>
      </c>
      <c r="K149" s="150">
        <v>8.5500000000000007</v>
      </c>
      <c r="L149" s="221"/>
      <c r="M149" s="221"/>
      <c r="N149" s="221">
        <f>ROUND(L149*K149,2)</f>
        <v>0</v>
      </c>
      <c r="O149" s="221"/>
      <c r="P149" s="221"/>
      <c r="Q149" s="221"/>
      <c r="R149" s="121"/>
      <c r="T149" s="151" t="s">
        <v>5</v>
      </c>
      <c r="U149" s="40" t="s">
        <v>38</v>
      </c>
      <c r="V149" s="152">
        <v>6.0000000000000001E-3</v>
      </c>
      <c r="W149" s="152">
        <f>V149*K149</f>
        <v>5.1300000000000005E-2</v>
      </c>
      <c r="X149" s="152">
        <v>0</v>
      </c>
      <c r="Y149" s="152">
        <f>X149*K149</f>
        <v>0</v>
      </c>
      <c r="Z149" s="152">
        <v>0</v>
      </c>
      <c r="AA149" s="153">
        <f>Z149*K149</f>
        <v>0</v>
      </c>
      <c r="AR149" s="17" t="s">
        <v>152</v>
      </c>
      <c r="AT149" s="17" t="s">
        <v>148</v>
      </c>
      <c r="AU149" s="17" t="s">
        <v>97</v>
      </c>
      <c r="AY149" s="17" t="s">
        <v>146</v>
      </c>
      <c r="BE149" s="154">
        <f>IF(U149="základní",N149,0)</f>
        <v>0</v>
      </c>
      <c r="BF149" s="154">
        <f>IF(U149="snížená",N149,0)</f>
        <v>0</v>
      </c>
      <c r="BG149" s="154">
        <f>IF(U149="zákl. přenesená",N149,0)</f>
        <v>0</v>
      </c>
      <c r="BH149" s="154">
        <f>IF(U149="sníž. přenesená",N149,0)</f>
        <v>0</v>
      </c>
      <c r="BI149" s="154">
        <f>IF(U149="nulová",N149,0)</f>
        <v>0</v>
      </c>
      <c r="BJ149" s="17" t="s">
        <v>80</v>
      </c>
      <c r="BK149" s="154">
        <f>ROUND(L149*K149,2)</f>
        <v>0</v>
      </c>
      <c r="BL149" s="17" t="s">
        <v>152</v>
      </c>
      <c r="BM149" s="17" t="s">
        <v>653</v>
      </c>
    </row>
    <row r="150" spans="2:65" s="1" customFormat="1" ht="31.5" customHeight="1">
      <c r="B150" s="119"/>
      <c r="C150" s="147" t="s">
        <v>221</v>
      </c>
      <c r="D150" s="147" t="s">
        <v>148</v>
      </c>
      <c r="E150" s="148" t="s">
        <v>267</v>
      </c>
      <c r="F150" s="220" t="s">
        <v>268</v>
      </c>
      <c r="G150" s="220"/>
      <c r="H150" s="220"/>
      <c r="I150" s="220"/>
      <c r="J150" s="149" t="s">
        <v>156</v>
      </c>
      <c r="K150" s="150">
        <v>1.425</v>
      </c>
      <c r="L150" s="221"/>
      <c r="M150" s="221"/>
      <c r="N150" s="221">
        <f>ROUND(L150*K150,2)</f>
        <v>0</v>
      </c>
      <c r="O150" s="221"/>
      <c r="P150" s="221"/>
      <c r="Q150" s="221"/>
      <c r="R150" s="121"/>
      <c r="T150" s="151" t="s">
        <v>5</v>
      </c>
      <c r="U150" s="40" t="s">
        <v>38</v>
      </c>
      <c r="V150" s="152">
        <v>0</v>
      </c>
      <c r="W150" s="152">
        <f>V150*K150</f>
        <v>0</v>
      </c>
      <c r="X150" s="152">
        <v>0</v>
      </c>
      <c r="Y150" s="152">
        <f>X150*K150</f>
        <v>0</v>
      </c>
      <c r="Z150" s="152">
        <v>0</v>
      </c>
      <c r="AA150" s="153">
        <f>Z150*K150</f>
        <v>0</v>
      </c>
      <c r="AR150" s="17" t="s">
        <v>152</v>
      </c>
      <c r="AT150" s="17" t="s">
        <v>148</v>
      </c>
      <c r="AU150" s="17" t="s">
        <v>97</v>
      </c>
      <c r="AY150" s="17" t="s">
        <v>146</v>
      </c>
      <c r="BE150" s="154">
        <f>IF(U150="základní",N150,0)</f>
        <v>0</v>
      </c>
      <c r="BF150" s="154">
        <f>IF(U150="snížená",N150,0)</f>
        <v>0</v>
      </c>
      <c r="BG150" s="154">
        <f>IF(U150="zákl. přenesená",N150,0)</f>
        <v>0</v>
      </c>
      <c r="BH150" s="154">
        <f>IF(U150="sníž. přenesená",N150,0)</f>
        <v>0</v>
      </c>
      <c r="BI150" s="154">
        <f>IF(U150="nulová",N150,0)</f>
        <v>0</v>
      </c>
      <c r="BJ150" s="17" t="s">
        <v>80</v>
      </c>
      <c r="BK150" s="154">
        <f>ROUND(L150*K150,2)</f>
        <v>0</v>
      </c>
      <c r="BL150" s="17" t="s">
        <v>152</v>
      </c>
      <c r="BM150" s="17" t="s">
        <v>654</v>
      </c>
    </row>
    <row r="151" spans="2:65" s="9" customFormat="1" ht="29.85" customHeight="1">
      <c r="B151" s="136"/>
      <c r="C151" s="137"/>
      <c r="D151" s="146" t="s">
        <v>113</v>
      </c>
      <c r="E151" s="146"/>
      <c r="F151" s="146"/>
      <c r="G151" s="146"/>
      <c r="H151" s="146"/>
      <c r="I151" s="146"/>
      <c r="J151" s="146"/>
      <c r="K151" s="146"/>
      <c r="L151" s="146"/>
      <c r="M151" s="146"/>
      <c r="N151" s="224">
        <f>BK151</f>
        <v>0</v>
      </c>
      <c r="O151" s="225"/>
      <c r="P151" s="225"/>
      <c r="Q151" s="225"/>
      <c r="R151" s="139"/>
      <c r="T151" s="140"/>
      <c r="U151" s="137"/>
      <c r="V151" s="137"/>
      <c r="W151" s="141">
        <f>W152</f>
        <v>0.33994199999999997</v>
      </c>
      <c r="X151" s="137"/>
      <c r="Y151" s="141">
        <f>Y152</f>
        <v>0</v>
      </c>
      <c r="Z151" s="137"/>
      <c r="AA151" s="142">
        <f>AA152</f>
        <v>0</v>
      </c>
      <c r="AR151" s="143" t="s">
        <v>80</v>
      </c>
      <c r="AT151" s="144" t="s">
        <v>72</v>
      </c>
      <c r="AU151" s="144" t="s">
        <v>80</v>
      </c>
      <c r="AY151" s="143" t="s">
        <v>146</v>
      </c>
      <c r="BK151" s="145">
        <f>BK152</f>
        <v>0</v>
      </c>
    </row>
    <row r="152" spans="2:65" s="1" customFormat="1" ht="22.5" customHeight="1">
      <c r="B152" s="119"/>
      <c r="C152" s="147" t="s">
        <v>358</v>
      </c>
      <c r="D152" s="147" t="s">
        <v>148</v>
      </c>
      <c r="E152" s="148" t="s">
        <v>271</v>
      </c>
      <c r="F152" s="220" t="s">
        <v>272</v>
      </c>
      <c r="G152" s="220"/>
      <c r="H152" s="220"/>
      <c r="I152" s="220"/>
      <c r="J152" s="149" t="s">
        <v>156</v>
      </c>
      <c r="K152" s="150">
        <v>1.069</v>
      </c>
      <c r="L152" s="221"/>
      <c r="M152" s="221"/>
      <c r="N152" s="221">
        <f>ROUND(L152*K152,2)</f>
        <v>0</v>
      </c>
      <c r="O152" s="221"/>
      <c r="P152" s="221"/>
      <c r="Q152" s="221"/>
      <c r="R152" s="121"/>
      <c r="T152" s="151" t="s">
        <v>5</v>
      </c>
      <c r="U152" s="40" t="s">
        <v>38</v>
      </c>
      <c r="V152" s="152">
        <v>0.318</v>
      </c>
      <c r="W152" s="152">
        <f>V152*K152</f>
        <v>0.33994199999999997</v>
      </c>
      <c r="X152" s="152">
        <v>0</v>
      </c>
      <c r="Y152" s="152">
        <f>X152*K152</f>
        <v>0</v>
      </c>
      <c r="Z152" s="152">
        <v>0</v>
      </c>
      <c r="AA152" s="153">
        <f>Z152*K152</f>
        <v>0</v>
      </c>
      <c r="AR152" s="17" t="s">
        <v>163</v>
      </c>
      <c r="AT152" s="17" t="s">
        <v>148</v>
      </c>
      <c r="AU152" s="17" t="s">
        <v>97</v>
      </c>
      <c r="AY152" s="17" t="s">
        <v>146</v>
      </c>
      <c r="BE152" s="154">
        <f>IF(U152="základní",N152,0)</f>
        <v>0</v>
      </c>
      <c r="BF152" s="154">
        <f>IF(U152="snížená",N152,0)</f>
        <v>0</v>
      </c>
      <c r="BG152" s="154">
        <f>IF(U152="zákl. přenesená",N152,0)</f>
        <v>0</v>
      </c>
      <c r="BH152" s="154">
        <f>IF(U152="sníž. přenesená",N152,0)</f>
        <v>0</v>
      </c>
      <c r="BI152" s="154">
        <f>IF(U152="nulová",N152,0)</f>
        <v>0</v>
      </c>
      <c r="BJ152" s="17" t="s">
        <v>80</v>
      </c>
      <c r="BK152" s="154">
        <f>ROUND(L152*K152,2)</f>
        <v>0</v>
      </c>
      <c r="BL152" s="17" t="s">
        <v>163</v>
      </c>
      <c r="BM152" s="17" t="s">
        <v>655</v>
      </c>
    </row>
    <row r="153" spans="2:65" s="9" customFormat="1" ht="37.35" customHeight="1">
      <c r="B153" s="136"/>
      <c r="C153" s="137"/>
      <c r="D153" s="138" t="s">
        <v>114</v>
      </c>
      <c r="E153" s="138"/>
      <c r="F153" s="138"/>
      <c r="G153" s="138"/>
      <c r="H153" s="138"/>
      <c r="I153" s="138"/>
      <c r="J153" s="138"/>
      <c r="K153" s="138"/>
      <c r="L153" s="138"/>
      <c r="M153" s="138"/>
      <c r="N153" s="232">
        <f>BK153</f>
        <v>0</v>
      </c>
      <c r="O153" s="233"/>
      <c r="P153" s="233"/>
      <c r="Q153" s="233"/>
      <c r="R153" s="139"/>
      <c r="T153" s="140"/>
      <c r="U153" s="137"/>
      <c r="V153" s="137"/>
      <c r="W153" s="141">
        <f>W154+W160+W163+W174+W184+W187+W192+W200+W206+W219+W227+W234</f>
        <v>248.435982</v>
      </c>
      <c r="X153" s="137"/>
      <c r="Y153" s="141">
        <f>Y154+Y160+Y163+Y174+Y184+Y187+Y192+Y200+Y206+Y219+Y227+Y234</f>
        <v>1.3239238999999998</v>
      </c>
      <c r="Z153" s="137"/>
      <c r="AA153" s="142">
        <f>AA154+AA160+AA163+AA174+AA184+AA187+AA192+AA200+AA206+AA219+AA227+AA234</f>
        <v>0.73249894999999998</v>
      </c>
      <c r="AR153" s="143" t="s">
        <v>97</v>
      </c>
      <c r="AT153" s="144" t="s">
        <v>72</v>
      </c>
      <c r="AU153" s="144" t="s">
        <v>73</v>
      </c>
      <c r="AY153" s="143" t="s">
        <v>146</v>
      </c>
      <c r="BK153" s="145">
        <f>BK154+BK160+BK163+BK174+BK184+BK187+BK192+BK200+BK206+BK219+BK227+BK234</f>
        <v>0</v>
      </c>
    </row>
    <row r="154" spans="2:65" s="9" customFormat="1" ht="19.95" customHeight="1">
      <c r="B154" s="136"/>
      <c r="C154" s="137"/>
      <c r="D154" s="146" t="s">
        <v>631</v>
      </c>
      <c r="E154" s="146"/>
      <c r="F154" s="146"/>
      <c r="G154" s="146"/>
      <c r="H154" s="146"/>
      <c r="I154" s="146"/>
      <c r="J154" s="146"/>
      <c r="K154" s="146"/>
      <c r="L154" s="146"/>
      <c r="M154" s="146"/>
      <c r="N154" s="230">
        <f>BK154</f>
        <v>0</v>
      </c>
      <c r="O154" s="231"/>
      <c r="P154" s="231"/>
      <c r="Q154" s="231"/>
      <c r="R154" s="139"/>
      <c r="T154" s="140"/>
      <c r="U154" s="137"/>
      <c r="V154" s="137"/>
      <c r="W154" s="141">
        <f>SUM(W155:W159)</f>
        <v>0.70250000000000012</v>
      </c>
      <c r="X154" s="137"/>
      <c r="Y154" s="141">
        <f>SUM(Y155:Y159)</f>
        <v>1.39385E-2</v>
      </c>
      <c r="Z154" s="137"/>
      <c r="AA154" s="142">
        <f>SUM(AA155:AA159)</f>
        <v>0.01</v>
      </c>
      <c r="AR154" s="143" t="s">
        <v>97</v>
      </c>
      <c r="AT154" s="144" t="s">
        <v>72</v>
      </c>
      <c r="AU154" s="144" t="s">
        <v>80</v>
      </c>
      <c r="AY154" s="143" t="s">
        <v>146</v>
      </c>
      <c r="BK154" s="145">
        <f>SUM(BK155:BK159)</f>
        <v>0</v>
      </c>
    </row>
    <row r="155" spans="2:65" s="1" customFormat="1" ht="31.5" customHeight="1">
      <c r="B155" s="119"/>
      <c r="C155" s="147" t="s">
        <v>506</v>
      </c>
      <c r="D155" s="147" t="s">
        <v>148</v>
      </c>
      <c r="E155" s="148" t="s">
        <v>656</v>
      </c>
      <c r="F155" s="220" t="s">
        <v>657</v>
      </c>
      <c r="G155" s="220"/>
      <c r="H155" s="220"/>
      <c r="I155" s="220"/>
      <c r="J155" s="149" t="s">
        <v>161</v>
      </c>
      <c r="K155" s="150">
        <v>2.5</v>
      </c>
      <c r="L155" s="221"/>
      <c r="M155" s="221"/>
      <c r="N155" s="221">
        <f>ROUND(L155*K155,2)</f>
        <v>0</v>
      </c>
      <c r="O155" s="221"/>
      <c r="P155" s="221"/>
      <c r="Q155" s="221"/>
      <c r="R155" s="121"/>
      <c r="T155" s="151" t="s">
        <v>5</v>
      </c>
      <c r="U155" s="40" t="s">
        <v>38</v>
      </c>
      <c r="V155" s="152">
        <v>2.4E-2</v>
      </c>
      <c r="W155" s="152">
        <f>V155*K155</f>
        <v>0.06</v>
      </c>
      <c r="X155" s="152">
        <v>0</v>
      </c>
      <c r="Y155" s="152">
        <f>X155*K155</f>
        <v>0</v>
      </c>
      <c r="Z155" s="152">
        <v>0</v>
      </c>
      <c r="AA155" s="153">
        <f>Z155*K155</f>
        <v>0</v>
      </c>
      <c r="AR155" s="17" t="s">
        <v>163</v>
      </c>
      <c r="AT155" s="17" t="s">
        <v>148</v>
      </c>
      <c r="AU155" s="17" t="s">
        <v>97</v>
      </c>
      <c r="AY155" s="17" t="s">
        <v>146</v>
      </c>
      <c r="BE155" s="154">
        <f>IF(U155="základní",N155,0)</f>
        <v>0</v>
      </c>
      <c r="BF155" s="154">
        <f>IF(U155="snížená",N155,0)</f>
        <v>0</v>
      </c>
      <c r="BG155" s="154">
        <f>IF(U155="zákl. přenesená",N155,0)</f>
        <v>0</v>
      </c>
      <c r="BH155" s="154">
        <f>IF(U155="sníž. přenesená",N155,0)</f>
        <v>0</v>
      </c>
      <c r="BI155" s="154">
        <f>IF(U155="nulová",N155,0)</f>
        <v>0</v>
      </c>
      <c r="BJ155" s="17" t="s">
        <v>80</v>
      </c>
      <c r="BK155" s="154">
        <f>ROUND(L155*K155,2)</f>
        <v>0</v>
      </c>
      <c r="BL155" s="17" t="s">
        <v>163</v>
      </c>
      <c r="BM155" s="17" t="s">
        <v>658</v>
      </c>
    </row>
    <row r="156" spans="2:65" s="1" customFormat="1" ht="22.5" customHeight="1">
      <c r="B156" s="119"/>
      <c r="C156" s="155" t="s">
        <v>510</v>
      </c>
      <c r="D156" s="155" t="s">
        <v>218</v>
      </c>
      <c r="E156" s="156" t="s">
        <v>659</v>
      </c>
      <c r="F156" s="222" t="s">
        <v>660</v>
      </c>
      <c r="G156" s="222"/>
      <c r="H156" s="222"/>
      <c r="I156" s="222"/>
      <c r="J156" s="157" t="s">
        <v>401</v>
      </c>
      <c r="K156" s="158">
        <v>1E-3</v>
      </c>
      <c r="L156" s="223"/>
      <c r="M156" s="223"/>
      <c r="N156" s="223">
        <f>ROUND(L156*K156,2)</f>
        <v>0</v>
      </c>
      <c r="O156" s="221"/>
      <c r="P156" s="221"/>
      <c r="Q156" s="221"/>
      <c r="R156" s="121"/>
      <c r="T156" s="151" t="s">
        <v>5</v>
      </c>
      <c r="U156" s="40" t="s">
        <v>38</v>
      </c>
      <c r="V156" s="152">
        <v>0</v>
      </c>
      <c r="W156" s="152">
        <f>V156*K156</f>
        <v>0</v>
      </c>
      <c r="X156" s="152">
        <v>1E-3</v>
      </c>
      <c r="Y156" s="152">
        <f>X156*K156</f>
        <v>9.9999999999999995E-7</v>
      </c>
      <c r="Z156" s="152">
        <v>0</v>
      </c>
      <c r="AA156" s="153">
        <f>Z156*K156</f>
        <v>0</v>
      </c>
      <c r="AR156" s="17" t="s">
        <v>310</v>
      </c>
      <c r="AT156" s="17" t="s">
        <v>218</v>
      </c>
      <c r="AU156" s="17" t="s">
        <v>97</v>
      </c>
      <c r="AY156" s="17" t="s">
        <v>146</v>
      </c>
      <c r="BE156" s="154">
        <f>IF(U156="základní",N156,0)</f>
        <v>0</v>
      </c>
      <c r="BF156" s="154">
        <f>IF(U156="snížená",N156,0)</f>
        <v>0</v>
      </c>
      <c r="BG156" s="154">
        <f>IF(U156="zákl. přenesená",N156,0)</f>
        <v>0</v>
      </c>
      <c r="BH156" s="154">
        <f>IF(U156="sníž. přenesená",N156,0)</f>
        <v>0</v>
      </c>
      <c r="BI156" s="154">
        <f>IF(U156="nulová",N156,0)</f>
        <v>0</v>
      </c>
      <c r="BJ156" s="17" t="s">
        <v>80</v>
      </c>
      <c r="BK156" s="154">
        <f>ROUND(L156*K156,2)</f>
        <v>0</v>
      </c>
      <c r="BL156" s="17" t="s">
        <v>163</v>
      </c>
      <c r="BM156" s="17" t="s">
        <v>661</v>
      </c>
    </row>
    <row r="157" spans="2:65" s="1" customFormat="1" ht="31.5" customHeight="1">
      <c r="B157" s="119"/>
      <c r="C157" s="147" t="s">
        <v>514</v>
      </c>
      <c r="D157" s="147" t="s">
        <v>148</v>
      </c>
      <c r="E157" s="148" t="s">
        <v>662</v>
      </c>
      <c r="F157" s="220" t="s">
        <v>663</v>
      </c>
      <c r="G157" s="220"/>
      <c r="H157" s="220"/>
      <c r="I157" s="220"/>
      <c r="J157" s="149" t="s">
        <v>161</v>
      </c>
      <c r="K157" s="150">
        <v>2.5</v>
      </c>
      <c r="L157" s="221"/>
      <c r="M157" s="221"/>
      <c r="N157" s="221">
        <f>ROUND(L157*K157,2)</f>
        <v>0</v>
      </c>
      <c r="O157" s="221"/>
      <c r="P157" s="221"/>
      <c r="Q157" s="221"/>
      <c r="R157" s="121"/>
      <c r="T157" s="151" t="s">
        <v>5</v>
      </c>
      <c r="U157" s="40" t="s">
        <v>38</v>
      </c>
      <c r="V157" s="152">
        <v>3.5000000000000003E-2</v>
      </c>
      <c r="W157" s="152">
        <f>V157*K157</f>
        <v>8.7500000000000008E-2</v>
      </c>
      <c r="X157" s="152">
        <v>0</v>
      </c>
      <c r="Y157" s="152">
        <f>X157*K157</f>
        <v>0</v>
      </c>
      <c r="Z157" s="152">
        <v>4.0000000000000001E-3</v>
      </c>
      <c r="AA157" s="153">
        <f>Z157*K157</f>
        <v>0.01</v>
      </c>
      <c r="AR157" s="17" t="s">
        <v>163</v>
      </c>
      <c r="AT157" s="17" t="s">
        <v>148</v>
      </c>
      <c r="AU157" s="17" t="s">
        <v>97</v>
      </c>
      <c r="AY157" s="17" t="s">
        <v>146</v>
      </c>
      <c r="BE157" s="154">
        <f>IF(U157="základní",N157,0)</f>
        <v>0</v>
      </c>
      <c r="BF157" s="154">
        <f>IF(U157="snížená",N157,0)</f>
        <v>0</v>
      </c>
      <c r="BG157" s="154">
        <f>IF(U157="zákl. přenesená",N157,0)</f>
        <v>0</v>
      </c>
      <c r="BH157" s="154">
        <f>IF(U157="sníž. přenesená",N157,0)</f>
        <v>0</v>
      </c>
      <c r="BI157" s="154">
        <f>IF(U157="nulová",N157,0)</f>
        <v>0</v>
      </c>
      <c r="BJ157" s="17" t="s">
        <v>80</v>
      </c>
      <c r="BK157" s="154">
        <f>ROUND(L157*K157,2)</f>
        <v>0</v>
      </c>
      <c r="BL157" s="17" t="s">
        <v>163</v>
      </c>
      <c r="BM157" s="17" t="s">
        <v>664</v>
      </c>
    </row>
    <row r="158" spans="2:65" s="1" customFormat="1" ht="31.5" customHeight="1">
      <c r="B158" s="119"/>
      <c r="C158" s="147" t="s">
        <v>490</v>
      </c>
      <c r="D158" s="147" t="s">
        <v>148</v>
      </c>
      <c r="E158" s="148" t="s">
        <v>665</v>
      </c>
      <c r="F158" s="220" t="s">
        <v>666</v>
      </c>
      <c r="G158" s="220"/>
      <c r="H158" s="220"/>
      <c r="I158" s="220"/>
      <c r="J158" s="149" t="s">
        <v>161</v>
      </c>
      <c r="K158" s="150">
        <v>2.5</v>
      </c>
      <c r="L158" s="221"/>
      <c r="M158" s="221"/>
      <c r="N158" s="221">
        <f>ROUND(L158*K158,2)</f>
        <v>0</v>
      </c>
      <c r="O158" s="221"/>
      <c r="P158" s="221"/>
      <c r="Q158" s="221"/>
      <c r="R158" s="121"/>
      <c r="T158" s="151" t="s">
        <v>5</v>
      </c>
      <c r="U158" s="40" t="s">
        <v>38</v>
      </c>
      <c r="V158" s="152">
        <v>0.222</v>
      </c>
      <c r="W158" s="152">
        <f>V158*K158</f>
        <v>0.55500000000000005</v>
      </c>
      <c r="X158" s="152">
        <v>4.0000000000000002E-4</v>
      </c>
      <c r="Y158" s="152">
        <f>X158*K158</f>
        <v>1E-3</v>
      </c>
      <c r="Z158" s="152">
        <v>0</v>
      </c>
      <c r="AA158" s="153">
        <f>Z158*K158</f>
        <v>0</v>
      </c>
      <c r="AR158" s="17" t="s">
        <v>163</v>
      </c>
      <c r="AT158" s="17" t="s">
        <v>148</v>
      </c>
      <c r="AU158" s="17" t="s">
        <v>97</v>
      </c>
      <c r="AY158" s="17" t="s">
        <v>146</v>
      </c>
      <c r="BE158" s="154">
        <f>IF(U158="základní",N158,0)</f>
        <v>0</v>
      </c>
      <c r="BF158" s="154">
        <f>IF(U158="snížená",N158,0)</f>
        <v>0</v>
      </c>
      <c r="BG158" s="154">
        <f>IF(U158="zákl. přenesená",N158,0)</f>
        <v>0</v>
      </c>
      <c r="BH158" s="154">
        <f>IF(U158="sníž. přenesená",N158,0)</f>
        <v>0</v>
      </c>
      <c r="BI158" s="154">
        <f>IF(U158="nulová",N158,0)</f>
        <v>0</v>
      </c>
      <c r="BJ158" s="17" t="s">
        <v>80</v>
      </c>
      <c r="BK158" s="154">
        <f>ROUND(L158*K158,2)</f>
        <v>0</v>
      </c>
      <c r="BL158" s="17" t="s">
        <v>163</v>
      </c>
      <c r="BM158" s="17" t="s">
        <v>667</v>
      </c>
    </row>
    <row r="159" spans="2:65" s="1" customFormat="1" ht="31.5" customHeight="1">
      <c r="B159" s="119"/>
      <c r="C159" s="155" t="s">
        <v>518</v>
      </c>
      <c r="D159" s="155" t="s">
        <v>218</v>
      </c>
      <c r="E159" s="156" t="s">
        <v>668</v>
      </c>
      <c r="F159" s="222" t="s">
        <v>669</v>
      </c>
      <c r="G159" s="222"/>
      <c r="H159" s="222"/>
      <c r="I159" s="222"/>
      <c r="J159" s="157" t="s">
        <v>161</v>
      </c>
      <c r="K159" s="158">
        <v>2.875</v>
      </c>
      <c r="L159" s="223"/>
      <c r="M159" s="223"/>
      <c r="N159" s="223">
        <f>ROUND(L159*K159,2)</f>
        <v>0</v>
      </c>
      <c r="O159" s="221"/>
      <c r="P159" s="221"/>
      <c r="Q159" s="221"/>
      <c r="R159" s="121"/>
      <c r="T159" s="151" t="s">
        <v>5</v>
      </c>
      <c r="U159" s="40" t="s">
        <v>38</v>
      </c>
      <c r="V159" s="152">
        <v>0</v>
      </c>
      <c r="W159" s="152">
        <f>V159*K159</f>
        <v>0</v>
      </c>
      <c r="X159" s="152">
        <v>4.4999999999999997E-3</v>
      </c>
      <c r="Y159" s="152">
        <f>X159*K159</f>
        <v>1.2937499999999999E-2</v>
      </c>
      <c r="Z159" s="152">
        <v>0</v>
      </c>
      <c r="AA159" s="153">
        <f>Z159*K159</f>
        <v>0</v>
      </c>
      <c r="AR159" s="17" t="s">
        <v>310</v>
      </c>
      <c r="AT159" s="17" t="s">
        <v>218</v>
      </c>
      <c r="AU159" s="17" t="s">
        <v>97</v>
      </c>
      <c r="AY159" s="17" t="s">
        <v>146</v>
      </c>
      <c r="BE159" s="154">
        <f>IF(U159="základní",N159,0)</f>
        <v>0</v>
      </c>
      <c r="BF159" s="154">
        <f>IF(U159="snížená",N159,0)</f>
        <v>0</v>
      </c>
      <c r="BG159" s="154">
        <f>IF(U159="zákl. přenesená",N159,0)</f>
        <v>0</v>
      </c>
      <c r="BH159" s="154">
        <f>IF(U159="sníž. přenesená",N159,0)</f>
        <v>0</v>
      </c>
      <c r="BI159" s="154">
        <f>IF(U159="nulová",N159,0)</f>
        <v>0</v>
      </c>
      <c r="BJ159" s="17" t="s">
        <v>80</v>
      </c>
      <c r="BK159" s="154">
        <f>ROUND(L159*K159,2)</f>
        <v>0</v>
      </c>
      <c r="BL159" s="17" t="s">
        <v>163</v>
      </c>
      <c r="BM159" s="17" t="s">
        <v>670</v>
      </c>
    </row>
    <row r="160" spans="2:65" s="9" customFormat="1" ht="29.85" customHeight="1">
      <c r="B160" s="136"/>
      <c r="C160" s="137"/>
      <c r="D160" s="146" t="s">
        <v>115</v>
      </c>
      <c r="E160" s="146"/>
      <c r="F160" s="146"/>
      <c r="G160" s="146"/>
      <c r="H160" s="146"/>
      <c r="I160" s="146"/>
      <c r="J160" s="146"/>
      <c r="K160" s="146"/>
      <c r="L160" s="146"/>
      <c r="M160" s="146"/>
      <c r="N160" s="224">
        <f>BK160</f>
        <v>0</v>
      </c>
      <c r="O160" s="225"/>
      <c r="P160" s="225"/>
      <c r="Q160" s="225"/>
      <c r="R160" s="139"/>
      <c r="T160" s="140"/>
      <c r="U160" s="137"/>
      <c r="V160" s="137"/>
      <c r="W160" s="141">
        <f>SUM(W161:W162)</f>
        <v>2.1144099999999999</v>
      </c>
      <c r="X160" s="137"/>
      <c r="Y160" s="141">
        <f>SUM(Y161:Y162)</f>
        <v>2.5999999999999999E-3</v>
      </c>
      <c r="Z160" s="137"/>
      <c r="AA160" s="142">
        <f>SUM(AA161:AA162)</f>
        <v>0</v>
      </c>
      <c r="AR160" s="143" t="s">
        <v>97</v>
      </c>
      <c r="AT160" s="144" t="s">
        <v>72</v>
      </c>
      <c r="AU160" s="144" t="s">
        <v>80</v>
      </c>
      <c r="AY160" s="143" t="s">
        <v>146</v>
      </c>
      <c r="BK160" s="145">
        <f>SUM(BK161:BK162)</f>
        <v>0</v>
      </c>
    </row>
    <row r="161" spans="2:65" s="1" customFormat="1" ht="22.5" customHeight="1">
      <c r="B161" s="119"/>
      <c r="C161" s="147" t="s">
        <v>320</v>
      </c>
      <c r="D161" s="147" t="s">
        <v>148</v>
      </c>
      <c r="E161" s="148" t="s">
        <v>671</v>
      </c>
      <c r="F161" s="220" t="s">
        <v>672</v>
      </c>
      <c r="G161" s="220"/>
      <c r="H161" s="220"/>
      <c r="I161" s="220"/>
      <c r="J161" s="149" t="s">
        <v>170</v>
      </c>
      <c r="K161" s="150">
        <v>5</v>
      </c>
      <c r="L161" s="221"/>
      <c r="M161" s="221"/>
      <c r="N161" s="221">
        <f>ROUND(L161*K161,2)</f>
        <v>0</v>
      </c>
      <c r="O161" s="221"/>
      <c r="P161" s="221"/>
      <c r="Q161" s="221"/>
      <c r="R161" s="121"/>
      <c r="T161" s="151" t="s">
        <v>5</v>
      </c>
      <c r="U161" s="40" t="s">
        <v>38</v>
      </c>
      <c r="V161" s="152">
        <v>0.42199999999999999</v>
      </c>
      <c r="W161" s="152">
        <f>V161*K161</f>
        <v>2.11</v>
      </c>
      <c r="X161" s="152">
        <v>5.1999999999999995E-4</v>
      </c>
      <c r="Y161" s="152">
        <f>X161*K161</f>
        <v>2.5999999999999999E-3</v>
      </c>
      <c r="Z161" s="152">
        <v>0</v>
      </c>
      <c r="AA161" s="153">
        <f>Z161*K161</f>
        <v>0</v>
      </c>
      <c r="AR161" s="17" t="s">
        <v>163</v>
      </c>
      <c r="AT161" s="17" t="s">
        <v>148</v>
      </c>
      <c r="AU161" s="17" t="s">
        <v>97</v>
      </c>
      <c r="AY161" s="17" t="s">
        <v>146</v>
      </c>
      <c r="BE161" s="154">
        <f>IF(U161="základní",N161,0)</f>
        <v>0</v>
      </c>
      <c r="BF161" s="154">
        <f>IF(U161="snížená",N161,0)</f>
        <v>0</v>
      </c>
      <c r="BG161" s="154">
        <f>IF(U161="zákl. přenesená",N161,0)</f>
        <v>0</v>
      </c>
      <c r="BH161" s="154">
        <f>IF(U161="sníž. přenesená",N161,0)</f>
        <v>0</v>
      </c>
      <c r="BI161" s="154">
        <f>IF(U161="nulová",N161,0)</f>
        <v>0</v>
      </c>
      <c r="BJ161" s="17" t="s">
        <v>80</v>
      </c>
      <c r="BK161" s="154">
        <f>ROUND(L161*K161,2)</f>
        <v>0</v>
      </c>
      <c r="BL161" s="17" t="s">
        <v>163</v>
      </c>
      <c r="BM161" s="17" t="s">
        <v>673</v>
      </c>
    </row>
    <row r="162" spans="2:65" s="1" customFormat="1" ht="31.5" customHeight="1">
      <c r="B162" s="119"/>
      <c r="C162" s="147" t="s">
        <v>342</v>
      </c>
      <c r="D162" s="147" t="s">
        <v>148</v>
      </c>
      <c r="E162" s="148" t="s">
        <v>674</v>
      </c>
      <c r="F162" s="220" t="s">
        <v>675</v>
      </c>
      <c r="G162" s="220"/>
      <c r="H162" s="220"/>
      <c r="I162" s="220"/>
      <c r="J162" s="149" t="s">
        <v>156</v>
      </c>
      <c r="K162" s="150">
        <v>3.0000000000000001E-3</v>
      </c>
      <c r="L162" s="221"/>
      <c r="M162" s="221"/>
      <c r="N162" s="221">
        <f>ROUND(L162*K162,2)</f>
        <v>0</v>
      </c>
      <c r="O162" s="221"/>
      <c r="P162" s="221"/>
      <c r="Q162" s="221"/>
      <c r="R162" s="121"/>
      <c r="T162" s="151" t="s">
        <v>5</v>
      </c>
      <c r="U162" s="40" t="s">
        <v>38</v>
      </c>
      <c r="V162" s="152">
        <v>1.47</v>
      </c>
      <c r="W162" s="152">
        <f>V162*K162</f>
        <v>4.4099999999999999E-3</v>
      </c>
      <c r="X162" s="152">
        <v>0</v>
      </c>
      <c r="Y162" s="152">
        <f>X162*K162</f>
        <v>0</v>
      </c>
      <c r="Z162" s="152">
        <v>0</v>
      </c>
      <c r="AA162" s="153">
        <f>Z162*K162</f>
        <v>0</v>
      </c>
      <c r="AR162" s="17" t="s">
        <v>163</v>
      </c>
      <c r="AT162" s="17" t="s">
        <v>148</v>
      </c>
      <c r="AU162" s="17" t="s">
        <v>97</v>
      </c>
      <c r="AY162" s="17" t="s">
        <v>146</v>
      </c>
      <c r="BE162" s="154">
        <f>IF(U162="základní",N162,0)</f>
        <v>0</v>
      </c>
      <c r="BF162" s="154">
        <f>IF(U162="snížená",N162,0)</f>
        <v>0</v>
      </c>
      <c r="BG162" s="154">
        <f>IF(U162="zákl. přenesená",N162,0)</f>
        <v>0</v>
      </c>
      <c r="BH162" s="154">
        <f>IF(U162="sníž. přenesená",N162,0)</f>
        <v>0</v>
      </c>
      <c r="BI162" s="154">
        <f>IF(U162="nulová",N162,0)</f>
        <v>0</v>
      </c>
      <c r="BJ162" s="17" t="s">
        <v>80</v>
      </c>
      <c r="BK162" s="154">
        <f>ROUND(L162*K162,2)</f>
        <v>0</v>
      </c>
      <c r="BL162" s="17" t="s">
        <v>163</v>
      </c>
      <c r="BM162" s="17" t="s">
        <v>676</v>
      </c>
    </row>
    <row r="163" spans="2:65" s="9" customFormat="1" ht="29.85" customHeight="1">
      <c r="B163" s="136"/>
      <c r="C163" s="137"/>
      <c r="D163" s="146" t="s">
        <v>632</v>
      </c>
      <c r="E163" s="146"/>
      <c r="F163" s="146"/>
      <c r="G163" s="146"/>
      <c r="H163" s="146"/>
      <c r="I163" s="146"/>
      <c r="J163" s="146"/>
      <c r="K163" s="146"/>
      <c r="L163" s="146"/>
      <c r="M163" s="146"/>
      <c r="N163" s="224">
        <f>BK163</f>
        <v>0</v>
      </c>
      <c r="O163" s="225"/>
      <c r="P163" s="225"/>
      <c r="Q163" s="225"/>
      <c r="R163" s="139"/>
      <c r="T163" s="140"/>
      <c r="U163" s="137"/>
      <c r="V163" s="137"/>
      <c r="W163" s="141">
        <f>SUM(W164:W173)</f>
        <v>4.9385970000000006</v>
      </c>
      <c r="X163" s="137"/>
      <c r="Y163" s="141">
        <f>SUM(Y164:Y173)</f>
        <v>1.0869999999999998E-2</v>
      </c>
      <c r="Z163" s="137"/>
      <c r="AA163" s="142">
        <f>SUM(AA164:AA173)</f>
        <v>0</v>
      </c>
      <c r="AR163" s="143" t="s">
        <v>97</v>
      </c>
      <c r="AT163" s="144" t="s">
        <v>72</v>
      </c>
      <c r="AU163" s="144" t="s">
        <v>80</v>
      </c>
      <c r="AY163" s="143" t="s">
        <v>146</v>
      </c>
      <c r="BK163" s="145">
        <f>SUM(BK164:BK173)</f>
        <v>0</v>
      </c>
    </row>
    <row r="164" spans="2:65" s="1" customFormat="1" ht="31.5" customHeight="1">
      <c r="B164" s="119"/>
      <c r="C164" s="147" t="s">
        <v>282</v>
      </c>
      <c r="D164" s="147" t="s">
        <v>148</v>
      </c>
      <c r="E164" s="148" t="s">
        <v>677</v>
      </c>
      <c r="F164" s="220" t="s">
        <v>678</v>
      </c>
      <c r="G164" s="220"/>
      <c r="H164" s="220"/>
      <c r="I164" s="220"/>
      <c r="J164" s="149" t="s">
        <v>170</v>
      </c>
      <c r="K164" s="150">
        <v>5</v>
      </c>
      <c r="L164" s="221"/>
      <c r="M164" s="221"/>
      <c r="N164" s="221">
        <f t="shared" ref="N164:N173" si="0">ROUND(L164*K164,2)</f>
        <v>0</v>
      </c>
      <c r="O164" s="221"/>
      <c r="P164" s="221"/>
      <c r="Q164" s="221"/>
      <c r="R164" s="121"/>
      <c r="T164" s="151" t="s">
        <v>5</v>
      </c>
      <c r="U164" s="40" t="s">
        <v>38</v>
      </c>
      <c r="V164" s="152">
        <v>0.54</v>
      </c>
      <c r="W164" s="152">
        <f t="shared" ref="W164:W173" si="1">V164*K164</f>
        <v>2.7</v>
      </c>
      <c r="X164" s="152">
        <v>1.57E-3</v>
      </c>
      <c r="Y164" s="152">
        <f t="shared" ref="Y164:Y173" si="2">X164*K164</f>
        <v>7.8499999999999993E-3</v>
      </c>
      <c r="Z164" s="152">
        <v>0</v>
      </c>
      <c r="AA164" s="153">
        <f t="shared" ref="AA164:AA173" si="3">Z164*K164</f>
        <v>0</v>
      </c>
      <c r="AR164" s="17" t="s">
        <v>163</v>
      </c>
      <c r="AT164" s="17" t="s">
        <v>148</v>
      </c>
      <c r="AU164" s="17" t="s">
        <v>97</v>
      </c>
      <c r="AY164" s="17" t="s">
        <v>146</v>
      </c>
      <c r="BE164" s="154">
        <f t="shared" ref="BE164:BE173" si="4">IF(U164="základní",N164,0)</f>
        <v>0</v>
      </c>
      <c r="BF164" s="154">
        <f t="shared" ref="BF164:BF173" si="5">IF(U164="snížená",N164,0)</f>
        <v>0</v>
      </c>
      <c r="BG164" s="154">
        <f t="shared" ref="BG164:BG173" si="6">IF(U164="zákl. přenesená",N164,0)</f>
        <v>0</v>
      </c>
      <c r="BH164" s="154">
        <f t="shared" ref="BH164:BH173" si="7">IF(U164="sníž. přenesená",N164,0)</f>
        <v>0</v>
      </c>
      <c r="BI164" s="154">
        <f t="shared" ref="BI164:BI173" si="8">IF(U164="nulová",N164,0)</f>
        <v>0</v>
      </c>
      <c r="BJ164" s="17" t="s">
        <v>80</v>
      </c>
      <c r="BK164" s="154">
        <f t="shared" ref="BK164:BK173" si="9">ROUND(L164*K164,2)</f>
        <v>0</v>
      </c>
      <c r="BL164" s="17" t="s">
        <v>163</v>
      </c>
      <c r="BM164" s="17" t="s">
        <v>679</v>
      </c>
    </row>
    <row r="165" spans="2:65" s="1" customFormat="1" ht="31.5" customHeight="1">
      <c r="B165" s="119"/>
      <c r="C165" s="147" t="s">
        <v>205</v>
      </c>
      <c r="D165" s="147" t="s">
        <v>148</v>
      </c>
      <c r="E165" s="148" t="s">
        <v>680</v>
      </c>
      <c r="F165" s="220" t="s">
        <v>681</v>
      </c>
      <c r="G165" s="220"/>
      <c r="H165" s="220"/>
      <c r="I165" s="220"/>
      <c r="J165" s="149" t="s">
        <v>151</v>
      </c>
      <c r="K165" s="150">
        <v>2</v>
      </c>
      <c r="L165" s="221"/>
      <c r="M165" s="221"/>
      <c r="N165" s="221">
        <f t="shared" si="0"/>
        <v>0</v>
      </c>
      <c r="O165" s="221"/>
      <c r="P165" s="221"/>
      <c r="Q165" s="221"/>
      <c r="R165" s="121"/>
      <c r="T165" s="151" t="s">
        <v>5</v>
      </c>
      <c r="U165" s="40" t="s">
        <v>38</v>
      </c>
      <c r="V165" s="152">
        <v>5.8000000000000003E-2</v>
      </c>
      <c r="W165" s="152">
        <f t="shared" si="1"/>
        <v>0.11600000000000001</v>
      </c>
      <c r="X165" s="152">
        <v>0</v>
      </c>
      <c r="Y165" s="152">
        <f t="shared" si="2"/>
        <v>0</v>
      </c>
      <c r="Z165" s="152">
        <v>0</v>
      </c>
      <c r="AA165" s="153">
        <f t="shared" si="3"/>
        <v>0</v>
      </c>
      <c r="AR165" s="17" t="s">
        <v>163</v>
      </c>
      <c r="AT165" s="17" t="s">
        <v>148</v>
      </c>
      <c r="AU165" s="17" t="s">
        <v>97</v>
      </c>
      <c r="AY165" s="17" t="s">
        <v>146</v>
      </c>
      <c r="BE165" s="154">
        <f t="shared" si="4"/>
        <v>0</v>
      </c>
      <c r="BF165" s="154">
        <f t="shared" si="5"/>
        <v>0</v>
      </c>
      <c r="BG165" s="154">
        <f t="shared" si="6"/>
        <v>0</v>
      </c>
      <c r="BH165" s="154">
        <f t="shared" si="7"/>
        <v>0</v>
      </c>
      <c r="BI165" s="154">
        <f t="shared" si="8"/>
        <v>0</v>
      </c>
      <c r="BJ165" s="17" t="s">
        <v>80</v>
      </c>
      <c r="BK165" s="154">
        <f t="shared" si="9"/>
        <v>0</v>
      </c>
      <c r="BL165" s="17" t="s">
        <v>163</v>
      </c>
      <c r="BM165" s="17" t="s">
        <v>682</v>
      </c>
    </row>
    <row r="166" spans="2:65" s="1" customFormat="1" ht="44.25" customHeight="1">
      <c r="B166" s="119"/>
      <c r="C166" s="147" t="s">
        <v>274</v>
      </c>
      <c r="D166" s="147" t="s">
        <v>148</v>
      </c>
      <c r="E166" s="148" t="s">
        <v>683</v>
      </c>
      <c r="F166" s="220" t="s">
        <v>684</v>
      </c>
      <c r="G166" s="220"/>
      <c r="H166" s="220"/>
      <c r="I166" s="220"/>
      <c r="J166" s="149" t="s">
        <v>151</v>
      </c>
      <c r="K166" s="150">
        <v>1</v>
      </c>
      <c r="L166" s="221"/>
      <c r="M166" s="221"/>
      <c r="N166" s="221">
        <f t="shared" si="0"/>
        <v>0</v>
      </c>
      <c r="O166" s="221"/>
      <c r="P166" s="221"/>
      <c r="Q166" s="221"/>
      <c r="R166" s="121"/>
      <c r="T166" s="151" t="s">
        <v>5</v>
      </c>
      <c r="U166" s="40" t="s">
        <v>38</v>
      </c>
      <c r="V166" s="152">
        <v>0.80300000000000005</v>
      </c>
      <c r="W166" s="152">
        <f t="shared" si="1"/>
        <v>0.80300000000000005</v>
      </c>
      <c r="X166" s="152">
        <v>1.83E-3</v>
      </c>
      <c r="Y166" s="152">
        <f t="shared" si="2"/>
        <v>1.83E-3</v>
      </c>
      <c r="Z166" s="152">
        <v>0</v>
      </c>
      <c r="AA166" s="153">
        <f t="shared" si="3"/>
        <v>0</v>
      </c>
      <c r="AR166" s="17" t="s">
        <v>163</v>
      </c>
      <c r="AT166" s="17" t="s">
        <v>148</v>
      </c>
      <c r="AU166" s="17" t="s">
        <v>97</v>
      </c>
      <c r="AY166" s="17" t="s">
        <v>146</v>
      </c>
      <c r="BE166" s="154">
        <f t="shared" si="4"/>
        <v>0</v>
      </c>
      <c r="BF166" s="154">
        <f t="shared" si="5"/>
        <v>0</v>
      </c>
      <c r="BG166" s="154">
        <f t="shared" si="6"/>
        <v>0</v>
      </c>
      <c r="BH166" s="154">
        <f t="shared" si="7"/>
        <v>0</v>
      </c>
      <c r="BI166" s="154">
        <f t="shared" si="8"/>
        <v>0</v>
      </c>
      <c r="BJ166" s="17" t="s">
        <v>80</v>
      </c>
      <c r="BK166" s="154">
        <f t="shared" si="9"/>
        <v>0</v>
      </c>
      <c r="BL166" s="17" t="s">
        <v>163</v>
      </c>
      <c r="BM166" s="17" t="s">
        <v>685</v>
      </c>
    </row>
    <row r="167" spans="2:65" s="1" customFormat="1" ht="22.5" customHeight="1">
      <c r="B167" s="119"/>
      <c r="C167" s="147" t="s">
        <v>286</v>
      </c>
      <c r="D167" s="147" t="s">
        <v>148</v>
      </c>
      <c r="E167" s="148" t="s">
        <v>686</v>
      </c>
      <c r="F167" s="220" t="s">
        <v>687</v>
      </c>
      <c r="G167" s="220"/>
      <c r="H167" s="220"/>
      <c r="I167" s="220"/>
      <c r="J167" s="149" t="s">
        <v>151</v>
      </c>
      <c r="K167" s="150">
        <v>1</v>
      </c>
      <c r="L167" s="221"/>
      <c r="M167" s="221"/>
      <c r="N167" s="221">
        <f t="shared" si="0"/>
        <v>0</v>
      </c>
      <c r="O167" s="221"/>
      <c r="P167" s="221"/>
      <c r="Q167" s="221"/>
      <c r="R167" s="121"/>
      <c r="T167" s="151" t="s">
        <v>5</v>
      </c>
      <c r="U167" s="40" t="s">
        <v>38</v>
      </c>
      <c r="V167" s="152">
        <v>0.42499999999999999</v>
      </c>
      <c r="W167" s="152">
        <f t="shared" si="1"/>
        <v>0.42499999999999999</v>
      </c>
      <c r="X167" s="152">
        <v>0</v>
      </c>
      <c r="Y167" s="152">
        <f t="shared" si="2"/>
        <v>0</v>
      </c>
      <c r="Z167" s="152">
        <v>0</v>
      </c>
      <c r="AA167" s="153">
        <f t="shared" si="3"/>
        <v>0</v>
      </c>
      <c r="AR167" s="17" t="s">
        <v>163</v>
      </c>
      <c r="AT167" s="17" t="s">
        <v>148</v>
      </c>
      <c r="AU167" s="17" t="s">
        <v>97</v>
      </c>
      <c r="AY167" s="17" t="s">
        <v>146</v>
      </c>
      <c r="BE167" s="154">
        <f t="shared" si="4"/>
        <v>0</v>
      </c>
      <c r="BF167" s="154">
        <f t="shared" si="5"/>
        <v>0</v>
      </c>
      <c r="BG167" s="154">
        <f t="shared" si="6"/>
        <v>0</v>
      </c>
      <c r="BH167" s="154">
        <f t="shared" si="7"/>
        <v>0</v>
      </c>
      <c r="BI167" s="154">
        <f t="shared" si="8"/>
        <v>0</v>
      </c>
      <c r="BJ167" s="17" t="s">
        <v>80</v>
      </c>
      <c r="BK167" s="154">
        <f t="shared" si="9"/>
        <v>0</v>
      </c>
      <c r="BL167" s="17" t="s">
        <v>163</v>
      </c>
      <c r="BM167" s="17" t="s">
        <v>688</v>
      </c>
    </row>
    <row r="168" spans="2:65" s="1" customFormat="1" ht="31.5" customHeight="1">
      <c r="B168" s="119"/>
      <c r="C168" s="147" t="s">
        <v>270</v>
      </c>
      <c r="D168" s="147" t="s">
        <v>148</v>
      </c>
      <c r="E168" s="148" t="s">
        <v>689</v>
      </c>
      <c r="F168" s="220" t="s">
        <v>690</v>
      </c>
      <c r="G168" s="220"/>
      <c r="H168" s="220"/>
      <c r="I168" s="220"/>
      <c r="J168" s="149" t="s">
        <v>151</v>
      </c>
      <c r="K168" s="150">
        <v>1</v>
      </c>
      <c r="L168" s="221"/>
      <c r="M168" s="221"/>
      <c r="N168" s="221">
        <f t="shared" si="0"/>
        <v>0</v>
      </c>
      <c r="O168" s="221"/>
      <c r="P168" s="221"/>
      <c r="Q168" s="221"/>
      <c r="R168" s="121"/>
      <c r="T168" s="151" t="s">
        <v>5</v>
      </c>
      <c r="U168" s="40" t="s">
        <v>38</v>
      </c>
      <c r="V168" s="152">
        <v>0.16500000000000001</v>
      </c>
      <c r="W168" s="152">
        <f t="shared" si="1"/>
        <v>0.16500000000000001</v>
      </c>
      <c r="X168" s="152">
        <v>0</v>
      </c>
      <c r="Y168" s="152">
        <f t="shared" si="2"/>
        <v>0</v>
      </c>
      <c r="Z168" s="152">
        <v>0</v>
      </c>
      <c r="AA168" s="153">
        <f t="shared" si="3"/>
        <v>0</v>
      </c>
      <c r="AR168" s="17" t="s">
        <v>163</v>
      </c>
      <c r="AT168" s="17" t="s">
        <v>148</v>
      </c>
      <c r="AU168" s="17" t="s">
        <v>97</v>
      </c>
      <c r="AY168" s="17" t="s">
        <v>146</v>
      </c>
      <c r="BE168" s="154">
        <f t="shared" si="4"/>
        <v>0</v>
      </c>
      <c r="BF168" s="154">
        <f t="shared" si="5"/>
        <v>0</v>
      </c>
      <c r="BG168" s="154">
        <f t="shared" si="6"/>
        <v>0</v>
      </c>
      <c r="BH168" s="154">
        <f t="shared" si="7"/>
        <v>0</v>
      </c>
      <c r="BI168" s="154">
        <f t="shared" si="8"/>
        <v>0</v>
      </c>
      <c r="BJ168" s="17" t="s">
        <v>80</v>
      </c>
      <c r="BK168" s="154">
        <f t="shared" si="9"/>
        <v>0</v>
      </c>
      <c r="BL168" s="17" t="s">
        <v>163</v>
      </c>
      <c r="BM168" s="17" t="s">
        <v>691</v>
      </c>
    </row>
    <row r="169" spans="2:65" s="1" customFormat="1" ht="31.5" customHeight="1">
      <c r="B169" s="119"/>
      <c r="C169" s="147" t="s">
        <v>278</v>
      </c>
      <c r="D169" s="147" t="s">
        <v>148</v>
      </c>
      <c r="E169" s="148" t="s">
        <v>692</v>
      </c>
      <c r="F169" s="220" t="s">
        <v>693</v>
      </c>
      <c r="G169" s="220"/>
      <c r="H169" s="220"/>
      <c r="I169" s="220"/>
      <c r="J169" s="149" t="s">
        <v>151</v>
      </c>
      <c r="K169" s="150">
        <v>1</v>
      </c>
      <c r="L169" s="221"/>
      <c r="M169" s="221"/>
      <c r="N169" s="221">
        <f t="shared" si="0"/>
        <v>0</v>
      </c>
      <c r="O169" s="221"/>
      <c r="P169" s="221"/>
      <c r="Q169" s="221"/>
      <c r="R169" s="121"/>
      <c r="T169" s="151" t="s">
        <v>5</v>
      </c>
      <c r="U169" s="40" t="s">
        <v>38</v>
      </c>
      <c r="V169" s="152">
        <v>0.14499999999999999</v>
      </c>
      <c r="W169" s="152">
        <f t="shared" si="1"/>
        <v>0.14499999999999999</v>
      </c>
      <c r="X169" s="152">
        <v>2.0000000000000002E-5</v>
      </c>
      <c r="Y169" s="152">
        <f t="shared" si="2"/>
        <v>2.0000000000000002E-5</v>
      </c>
      <c r="Z169" s="152">
        <v>0</v>
      </c>
      <c r="AA169" s="153">
        <f t="shared" si="3"/>
        <v>0</v>
      </c>
      <c r="AR169" s="17" t="s">
        <v>163</v>
      </c>
      <c r="AT169" s="17" t="s">
        <v>148</v>
      </c>
      <c r="AU169" s="17" t="s">
        <v>97</v>
      </c>
      <c r="AY169" s="17" t="s">
        <v>146</v>
      </c>
      <c r="BE169" s="154">
        <f t="shared" si="4"/>
        <v>0</v>
      </c>
      <c r="BF169" s="154">
        <f t="shared" si="5"/>
        <v>0</v>
      </c>
      <c r="BG169" s="154">
        <f t="shared" si="6"/>
        <v>0</v>
      </c>
      <c r="BH169" s="154">
        <f t="shared" si="7"/>
        <v>0</v>
      </c>
      <c r="BI169" s="154">
        <f t="shared" si="8"/>
        <v>0</v>
      </c>
      <c r="BJ169" s="17" t="s">
        <v>80</v>
      </c>
      <c r="BK169" s="154">
        <f t="shared" si="9"/>
        <v>0</v>
      </c>
      <c r="BL169" s="17" t="s">
        <v>163</v>
      </c>
      <c r="BM169" s="17" t="s">
        <v>694</v>
      </c>
    </row>
    <row r="170" spans="2:65" s="1" customFormat="1" ht="22.5" customHeight="1">
      <c r="B170" s="119"/>
      <c r="C170" s="155" t="s">
        <v>231</v>
      </c>
      <c r="D170" s="155" t="s">
        <v>218</v>
      </c>
      <c r="E170" s="156" t="s">
        <v>695</v>
      </c>
      <c r="F170" s="222" t="s">
        <v>696</v>
      </c>
      <c r="G170" s="222"/>
      <c r="H170" s="222"/>
      <c r="I170" s="222"/>
      <c r="J170" s="157" t="s">
        <v>151</v>
      </c>
      <c r="K170" s="158">
        <v>1</v>
      </c>
      <c r="L170" s="223"/>
      <c r="M170" s="223"/>
      <c r="N170" s="223">
        <f t="shared" si="0"/>
        <v>0</v>
      </c>
      <c r="O170" s="221"/>
      <c r="P170" s="221"/>
      <c r="Q170" s="221"/>
      <c r="R170" s="121"/>
      <c r="T170" s="151" t="s">
        <v>5</v>
      </c>
      <c r="U170" s="40" t="s">
        <v>38</v>
      </c>
      <c r="V170" s="152">
        <v>0</v>
      </c>
      <c r="W170" s="152">
        <f t="shared" si="1"/>
        <v>0</v>
      </c>
      <c r="X170" s="152">
        <v>5.5000000000000003E-4</v>
      </c>
      <c r="Y170" s="152">
        <f t="shared" si="2"/>
        <v>5.5000000000000003E-4</v>
      </c>
      <c r="Z170" s="152">
        <v>0</v>
      </c>
      <c r="AA170" s="153">
        <f t="shared" si="3"/>
        <v>0</v>
      </c>
      <c r="AR170" s="17" t="s">
        <v>310</v>
      </c>
      <c r="AT170" s="17" t="s">
        <v>218</v>
      </c>
      <c r="AU170" s="17" t="s">
        <v>97</v>
      </c>
      <c r="AY170" s="17" t="s">
        <v>146</v>
      </c>
      <c r="BE170" s="154">
        <f t="shared" si="4"/>
        <v>0</v>
      </c>
      <c r="BF170" s="154">
        <f t="shared" si="5"/>
        <v>0</v>
      </c>
      <c r="BG170" s="154">
        <f t="shared" si="6"/>
        <v>0</v>
      </c>
      <c r="BH170" s="154">
        <f t="shared" si="7"/>
        <v>0</v>
      </c>
      <c r="BI170" s="154">
        <f t="shared" si="8"/>
        <v>0</v>
      </c>
      <c r="BJ170" s="17" t="s">
        <v>80</v>
      </c>
      <c r="BK170" s="154">
        <f t="shared" si="9"/>
        <v>0</v>
      </c>
      <c r="BL170" s="17" t="s">
        <v>163</v>
      </c>
      <c r="BM170" s="17" t="s">
        <v>697</v>
      </c>
    </row>
    <row r="171" spans="2:65" s="1" customFormat="1" ht="31.5" customHeight="1">
      <c r="B171" s="119"/>
      <c r="C171" s="147" t="s">
        <v>254</v>
      </c>
      <c r="D171" s="147" t="s">
        <v>148</v>
      </c>
      <c r="E171" s="148" t="s">
        <v>698</v>
      </c>
      <c r="F171" s="220" t="s">
        <v>699</v>
      </c>
      <c r="G171" s="220"/>
      <c r="H171" s="220"/>
      <c r="I171" s="220"/>
      <c r="J171" s="149" t="s">
        <v>151</v>
      </c>
      <c r="K171" s="150">
        <v>1</v>
      </c>
      <c r="L171" s="221"/>
      <c r="M171" s="221"/>
      <c r="N171" s="221">
        <f t="shared" si="0"/>
        <v>0</v>
      </c>
      <c r="O171" s="221"/>
      <c r="P171" s="221"/>
      <c r="Q171" s="221"/>
      <c r="R171" s="121"/>
      <c r="T171" s="151" t="s">
        <v>5</v>
      </c>
      <c r="U171" s="40" t="s">
        <v>38</v>
      </c>
      <c r="V171" s="152">
        <v>0.16</v>
      </c>
      <c r="W171" s="152">
        <f t="shared" si="1"/>
        <v>0.16</v>
      </c>
      <c r="X171" s="152">
        <v>5.6999999999999998E-4</v>
      </c>
      <c r="Y171" s="152">
        <f t="shared" si="2"/>
        <v>5.6999999999999998E-4</v>
      </c>
      <c r="Z171" s="152">
        <v>0</v>
      </c>
      <c r="AA171" s="153">
        <f t="shared" si="3"/>
        <v>0</v>
      </c>
      <c r="AR171" s="17" t="s">
        <v>163</v>
      </c>
      <c r="AT171" s="17" t="s">
        <v>148</v>
      </c>
      <c r="AU171" s="17" t="s">
        <v>97</v>
      </c>
      <c r="AY171" s="17" t="s">
        <v>146</v>
      </c>
      <c r="BE171" s="154">
        <f t="shared" si="4"/>
        <v>0</v>
      </c>
      <c r="BF171" s="154">
        <f t="shared" si="5"/>
        <v>0</v>
      </c>
      <c r="BG171" s="154">
        <f t="shared" si="6"/>
        <v>0</v>
      </c>
      <c r="BH171" s="154">
        <f t="shared" si="7"/>
        <v>0</v>
      </c>
      <c r="BI171" s="154">
        <f t="shared" si="8"/>
        <v>0</v>
      </c>
      <c r="BJ171" s="17" t="s">
        <v>80</v>
      </c>
      <c r="BK171" s="154">
        <f t="shared" si="9"/>
        <v>0</v>
      </c>
      <c r="BL171" s="17" t="s">
        <v>163</v>
      </c>
      <c r="BM171" s="17" t="s">
        <v>700</v>
      </c>
    </row>
    <row r="172" spans="2:65" s="1" customFormat="1" ht="31.5" customHeight="1">
      <c r="B172" s="119"/>
      <c r="C172" s="147" t="s">
        <v>258</v>
      </c>
      <c r="D172" s="147" t="s">
        <v>148</v>
      </c>
      <c r="E172" s="148" t="s">
        <v>701</v>
      </c>
      <c r="F172" s="220" t="s">
        <v>702</v>
      </c>
      <c r="G172" s="220"/>
      <c r="H172" s="220"/>
      <c r="I172" s="220"/>
      <c r="J172" s="149" t="s">
        <v>170</v>
      </c>
      <c r="K172" s="150">
        <v>5</v>
      </c>
      <c r="L172" s="221"/>
      <c r="M172" s="221"/>
      <c r="N172" s="221">
        <f t="shared" si="0"/>
        <v>0</v>
      </c>
      <c r="O172" s="221"/>
      <c r="P172" s="221"/>
      <c r="Q172" s="221"/>
      <c r="R172" s="121"/>
      <c r="T172" s="151" t="s">
        <v>5</v>
      </c>
      <c r="U172" s="40" t="s">
        <v>38</v>
      </c>
      <c r="V172" s="152">
        <v>8.2000000000000003E-2</v>
      </c>
      <c r="W172" s="152">
        <f t="shared" si="1"/>
        <v>0.41000000000000003</v>
      </c>
      <c r="X172" s="152">
        <v>1.0000000000000001E-5</v>
      </c>
      <c r="Y172" s="152">
        <f t="shared" si="2"/>
        <v>5.0000000000000002E-5</v>
      </c>
      <c r="Z172" s="152">
        <v>0</v>
      </c>
      <c r="AA172" s="153">
        <f t="shared" si="3"/>
        <v>0</v>
      </c>
      <c r="AR172" s="17" t="s">
        <v>163</v>
      </c>
      <c r="AT172" s="17" t="s">
        <v>148</v>
      </c>
      <c r="AU172" s="17" t="s">
        <v>97</v>
      </c>
      <c r="AY172" s="17" t="s">
        <v>146</v>
      </c>
      <c r="BE172" s="154">
        <f t="shared" si="4"/>
        <v>0</v>
      </c>
      <c r="BF172" s="154">
        <f t="shared" si="5"/>
        <v>0</v>
      </c>
      <c r="BG172" s="154">
        <f t="shared" si="6"/>
        <v>0</v>
      </c>
      <c r="BH172" s="154">
        <f t="shared" si="7"/>
        <v>0</v>
      </c>
      <c r="BI172" s="154">
        <f t="shared" si="8"/>
        <v>0</v>
      </c>
      <c r="BJ172" s="17" t="s">
        <v>80</v>
      </c>
      <c r="BK172" s="154">
        <f t="shared" si="9"/>
        <v>0</v>
      </c>
      <c r="BL172" s="17" t="s">
        <v>163</v>
      </c>
      <c r="BM172" s="17" t="s">
        <v>703</v>
      </c>
    </row>
    <row r="173" spans="2:65" s="1" customFormat="1" ht="31.5" customHeight="1">
      <c r="B173" s="119"/>
      <c r="C173" s="147" t="s">
        <v>266</v>
      </c>
      <c r="D173" s="147" t="s">
        <v>148</v>
      </c>
      <c r="E173" s="148" t="s">
        <v>704</v>
      </c>
      <c r="F173" s="220" t="s">
        <v>705</v>
      </c>
      <c r="G173" s="220"/>
      <c r="H173" s="220"/>
      <c r="I173" s="220"/>
      <c r="J173" s="149" t="s">
        <v>156</v>
      </c>
      <c r="K173" s="150">
        <v>1.0999999999999999E-2</v>
      </c>
      <c r="L173" s="221"/>
      <c r="M173" s="221"/>
      <c r="N173" s="221">
        <f t="shared" si="0"/>
        <v>0</v>
      </c>
      <c r="O173" s="221"/>
      <c r="P173" s="221"/>
      <c r="Q173" s="221"/>
      <c r="R173" s="121"/>
      <c r="T173" s="151" t="s">
        <v>5</v>
      </c>
      <c r="U173" s="40" t="s">
        <v>38</v>
      </c>
      <c r="V173" s="152">
        <v>1.327</v>
      </c>
      <c r="W173" s="152">
        <f t="shared" si="1"/>
        <v>1.4596999999999999E-2</v>
      </c>
      <c r="X173" s="152">
        <v>0</v>
      </c>
      <c r="Y173" s="152">
        <f t="shared" si="2"/>
        <v>0</v>
      </c>
      <c r="Z173" s="152">
        <v>0</v>
      </c>
      <c r="AA173" s="153">
        <f t="shared" si="3"/>
        <v>0</v>
      </c>
      <c r="AR173" s="17" t="s">
        <v>163</v>
      </c>
      <c r="AT173" s="17" t="s">
        <v>148</v>
      </c>
      <c r="AU173" s="17" t="s">
        <v>97</v>
      </c>
      <c r="AY173" s="17" t="s">
        <v>146</v>
      </c>
      <c r="BE173" s="154">
        <f t="shared" si="4"/>
        <v>0</v>
      </c>
      <c r="BF173" s="154">
        <f t="shared" si="5"/>
        <v>0</v>
      </c>
      <c r="BG173" s="154">
        <f t="shared" si="6"/>
        <v>0</v>
      </c>
      <c r="BH173" s="154">
        <f t="shared" si="7"/>
        <v>0</v>
      </c>
      <c r="BI173" s="154">
        <f t="shared" si="8"/>
        <v>0</v>
      </c>
      <c r="BJ173" s="17" t="s">
        <v>80</v>
      </c>
      <c r="BK173" s="154">
        <f t="shared" si="9"/>
        <v>0</v>
      </c>
      <c r="BL173" s="17" t="s">
        <v>163</v>
      </c>
      <c r="BM173" s="17" t="s">
        <v>706</v>
      </c>
    </row>
    <row r="174" spans="2:65" s="9" customFormat="1" ht="29.85" customHeight="1">
      <c r="B174" s="136"/>
      <c r="C174" s="137"/>
      <c r="D174" s="146" t="s">
        <v>116</v>
      </c>
      <c r="E174" s="146"/>
      <c r="F174" s="146"/>
      <c r="G174" s="146"/>
      <c r="H174" s="146"/>
      <c r="I174" s="146"/>
      <c r="J174" s="146"/>
      <c r="K174" s="146"/>
      <c r="L174" s="146"/>
      <c r="M174" s="146"/>
      <c r="N174" s="224">
        <f>BK174</f>
        <v>0</v>
      </c>
      <c r="O174" s="225"/>
      <c r="P174" s="225"/>
      <c r="Q174" s="225"/>
      <c r="R174" s="139"/>
      <c r="T174" s="140"/>
      <c r="U174" s="137"/>
      <c r="V174" s="137"/>
      <c r="W174" s="141">
        <f>SUM(W175:W183)</f>
        <v>2.916763</v>
      </c>
      <c r="X174" s="137"/>
      <c r="Y174" s="141">
        <f>SUM(Y175:Y183)</f>
        <v>3.1E-2</v>
      </c>
      <c r="Z174" s="137"/>
      <c r="AA174" s="142">
        <f>SUM(AA175:AA183)</f>
        <v>4.3740000000000001E-2</v>
      </c>
      <c r="AR174" s="143" t="s">
        <v>97</v>
      </c>
      <c r="AT174" s="144" t="s">
        <v>72</v>
      </c>
      <c r="AU174" s="144" t="s">
        <v>80</v>
      </c>
      <c r="AY174" s="143" t="s">
        <v>146</v>
      </c>
      <c r="BK174" s="145">
        <f>SUM(BK175:BK183)</f>
        <v>0</v>
      </c>
    </row>
    <row r="175" spans="2:65" s="1" customFormat="1" ht="22.5" customHeight="1">
      <c r="B175" s="119"/>
      <c r="C175" s="147" t="s">
        <v>362</v>
      </c>
      <c r="D175" s="147" t="s">
        <v>148</v>
      </c>
      <c r="E175" s="148" t="s">
        <v>291</v>
      </c>
      <c r="F175" s="220" t="s">
        <v>292</v>
      </c>
      <c r="G175" s="220"/>
      <c r="H175" s="220"/>
      <c r="I175" s="220"/>
      <c r="J175" s="149" t="s">
        <v>293</v>
      </c>
      <c r="K175" s="150">
        <v>2</v>
      </c>
      <c r="L175" s="221"/>
      <c r="M175" s="221"/>
      <c r="N175" s="221">
        <f t="shared" ref="N175:N183" si="10">ROUND(L175*K175,2)</f>
        <v>0</v>
      </c>
      <c r="O175" s="221"/>
      <c r="P175" s="221"/>
      <c r="Q175" s="221"/>
      <c r="R175" s="121"/>
      <c r="T175" s="151" t="s">
        <v>5</v>
      </c>
      <c r="U175" s="40" t="s">
        <v>38</v>
      </c>
      <c r="V175" s="152">
        <v>0.36199999999999999</v>
      </c>
      <c r="W175" s="152">
        <f t="shared" ref="W175:W183" si="11">V175*K175</f>
        <v>0.72399999999999998</v>
      </c>
      <c r="X175" s="152">
        <v>0</v>
      </c>
      <c r="Y175" s="152">
        <f t="shared" ref="Y175:Y183" si="12">X175*K175</f>
        <v>0</v>
      </c>
      <c r="Z175" s="152">
        <v>1.9460000000000002E-2</v>
      </c>
      <c r="AA175" s="153">
        <f t="shared" ref="AA175:AA183" si="13">Z175*K175</f>
        <v>3.8920000000000003E-2</v>
      </c>
      <c r="AR175" s="17" t="s">
        <v>163</v>
      </c>
      <c r="AT175" s="17" t="s">
        <v>148</v>
      </c>
      <c r="AU175" s="17" t="s">
        <v>97</v>
      </c>
      <c r="AY175" s="17" t="s">
        <v>146</v>
      </c>
      <c r="BE175" s="154">
        <f t="shared" ref="BE175:BE183" si="14">IF(U175="základní",N175,0)</f>
        <v>0</v>
      </c>
      <c r="BF175" s="154">
        <f t="shared" ref="BF175:BF183" si="15">IF(U175="snížená",N175,0)</f>
        <v>0</v>
      </c>
      <c r="BG175" s="154">
        <f t="shared" ref="BG175:BG183" si="16">IF(U175="zákl. přenesená",N175,0)</f>
        <v>0</v>
      </c>
      <c r="BH175" s="154">
        <f t="shared" ref="BH175:BH183" si="17">IF(U175="sníž. přenesená",N175,0)</f>
        <v>0</v>
      </c>
      <c r="BI175" s="154">
        <f t="shared" ref="BI175:BI183" si="18">IF(U175="nulová",N175,0)</f>
        <v>0</v>
      </c>
      <c r="BJ175" s="17" t="s">
        <v>80</v>
      </c>
      <c r="BK175" s="154">
        <f t="shared" ref="BK175:BK183" si="19">ROUND(L175*K175,2)</f>
        <v>0</v>
      </c>
      <c r="BL175" s="17" t="s">
        <v>163</v>
      </c>
      <c r="BM175" s="17" t="s">
        <v>707</v>
      </c>
    </row>
    <row r="176" spans="2:65" s="1" customFormat="1" ht="31.5" customHeight="1">
      <c r="B176" s="119"/>
      <c r="C176" s="147" t="s">
        <v>522</v>
      </c>
      <c r="D176" s="147" t="s">
        <v>148</v>
      </c>
      <c r="E176" s="148" t="s">
        <v>296</v>
      </c>
      <c r="F176" s="220" t="s">
        <v>551</v>
      </c>
      <c r="G176" s="220"/>
      <c r="H176" s="220"/>
      <c r="I176" s="220"/>
      <c r="J176" s="149" t="s">
        <v>293</v>
      </c>
      <c r="K176" s="150">
        <v>1</v>
      </c>
      <c r="L176" s="221"/>
      <c r="M176" s="221"/>
      <c r="N176" s="221">
        <f t="shared" si="10"/>
        <v>0</v>
      </c>
      <c r="O176" s="221"/>
      <c r="P176" s="221"/>
      <c r="Q176" s="221"/>
      <c r="R176" s="121"/>
      <c r="T176" s="151" t="s">
        <v>5</v>
      </c>
      <c r="U176" s="40" t="s">
        <v>38</v>
      </c>
      <c r="V176" s="152">
        <v>1.2</v>
      </c>
      <c r="W176" s="152">
        <f t="shared" si="11"/>
        <v>1.2</v>
      </c>
      <c r="X176" s="152">
        <v>2.869E-2</v>
      </c>
      <c r="Y176" s="152">
        <f t="shared" si="12"/>
        <v>2.869E-2</v>
      </c>
      <c r="Z176" s="152">
        <v>0</v>
      </c>
      <c r="AA176" s="153">
        <f t="shared" si="13"/>
        <v>0</v>
      </c>
      <c r="AR176" s="17" t="s">
        <v>163</v>
      </c>
      <c r="AT176" s="17" t="s">
        <v>148</v>
      </c>
      <c r="AU176" s="17" t="s">
        <v>97</v>
      </c>
      <c r="AY176" s="17" t="s">
        <v>146</v>
      </c>
      <c r="BE176" s="154">
        <f t="shared" si="14"/>
        <v>0</v>
      </c>
      <c r="BF176" s="154">
        <f t="shared" si="15"/>
        <v>0</v>
      </c>
      <c r="BG176" s="154">
        <f t="shared" si="16"/>
        <v>0</v>
      </c>
      <c r="BH176" s="154">
        <f t="shared" si="17"/>
        <v>0</v>
      </c>
      <c r="BI176" s="154">
        <f t="shared" si="18"/>
        <v>0</v>
      </c>
      <c r="BJ176" s="17" t="s">
        <v>80</v>
      </c>
      <c r="BK176" s="154">
        <f t="shared" si="19"/>
        <v>0</v>
      </c>
      <c r="BL176" s="17" t="s">
        <v>163</v>
      </c>
      <c r="BM176" s="17" t="s">
        <v>708</v>
      </c>
    </row>
    <row r="177" spans="2:65" s="1" customFormat="1" ht="22.5" customHeight="1">
      <c r="B177" s="119"/>
      <c r="C177" s="147" t="s">
        <v>526</v>
      </c>
      <c r="D177" s="147" t="s">
        <v>148</v>
      </c>
      <c r="E177" s="148" t="s">
        <v>300</v>
      </c>
      <c r="F177" s="220" t="s">
        <v>301</v>
      </c>
      <c r="G177" s="220"/>
      <c r="H177" s="220"/>
      <c r="I177" s="220"/>
      <c r="J177" s="149" t="s">
        <v>293</v>
      </c>
      <c r="K177" s="150">
        <v>2</v>
      </c>
      <c r="L177" s="221"/>
      <c r="M177" s="221"/>
      <c r="N177" s="221">
        <f t="shared" si="10"/>
        <v>0</v>
      </c>
      <c r="O177" s="221"/>
      <c r="P177" s="221"/>
      <c r="Q177" s="221"/>
      <c r="R177" s="121"/>
      <c r="T177" s="151" t="s">
        <v>5</v>
      </c>
      <c r="U177" s="40" t="s">
        <v>38</v>
      </c>
      <c r="V177" s="152">
        <v>0.217</v>
      </c>
      <c r="W177" s="152">
        <f t="shared" si="11"/>
        <v>0.434</v>
      </c>
      <c r="X177" s="152">
        <v>0</v>
      </c>
      <c r="Y177" s="152">
        <f t="shared" si="12"/>
        <v>0</v>
      </c>
      <c r="Z177" s="152">
        <v>1.56E-3</v>
      </c>
      <c r="AA177" s="153">
        <f t="shared" si="13"/>
        <v>3.1199999999999999E-3</v>
      </c>
      <c r="AR177" s="17" t="s">
        <v>163</v>
      </c>
      <c r="AT177" s="17" t="s">
        <v>148</v>
      </c>
      <c r="AU177" s="17" t="s">
        <v>97</v>
      </c>
      <c r="AY177" s="17" t="s">
        <v>146</v>
      </c>
      <c r="BE177" s="154">
        <f t="shared" si="14"/>
        <v>0</v>
      </c>
      <c r="BF177" s="154">
        <f t="shared" si="15"/>
        <v>0</v>
      </c>
      <c r="BG177" s="154">
        <f t="shared" si="16"/>
        <v>0</v>
      </c>
      <c r="BH177" s="154">
        <f t="shared" si="17"/>
        <v>0</v>
      </c>
      <c r="BI177" s="154">
        <f t="shared" si="18"/>
        <v>0</v>
      </c>
      <c r="BJ177" s="17" t="s">
        <v>80</v>
      </c>
      <c r="BK177" s="154">
        <f t="shared" si="19"/>
        <v>0</v>
      </c>
      <c r="BL177" s="17" t="s">
        <v>163</v>
      </c>
      <c r="BM177" s="17" t="s">
        <v>709</v>
      </c>
    </row>
    <row r="178" spans="2:65" s="1" customFormat="1" ht="31.5" customHeight="1">
      <c r="B178" s="119"/>
      <c r="C178" s="147" t="s">
        <v>290</v>
      </c>
      <c r="D178" s="147" t="s">
        <v>148</v>
      </c>
      <c r="E178" s="148" t="s">
        <v>304</v>
      </c>
      <c r="F178" s="220" t="s">
        <v>305</v>
      </c>
      <c r="G178" s="220"/>
      <c r="H178" s="220"/>
      <c r="I178" s="220"/>
      <c r="J178" s="149" t="s">
        <v>151</v>
      </c>
      <c r="K178" s="150">
        <v>1</v>
      </c>
      <c r="L178" s="221"/>
      <c r="M178" s="221"/>
      <c r="N178" s="221">
        <f t="shared" si="10"/>
        <v>0</v>
      </c>
      <c r="O178" s="221"/>
      <c r="P178" s="221"/>
      <c r="Q178" s="221"/>
      <c r="R178" s="121"/>
      <c r="T178" s="151" t="s">
        <v>5</v>
      </c>
      <c r="U178" s="40" t="s">
        <v>38</v>
      </c>
      <c r="V178" s="152">
        <v>0.3</v>
      </c>
      <c r="W178" s="152">
        <f t="shared" si="11"/>
        <v>0.3</v>
      </c>
      <c r="X178" s="152">
        <v>1.6000000000000001E-4</v>
      </c>
      <c r="Y178" s="152">
        <f t="shared" si="12"/>
        <v>1.6000000000000001E-4</v>
      </c>
      <c r="Z178" s="152">
        <v>0</v>
      </c>
      <c r="AA178" s="153">
        <f t="shared" si="13"/>
        <v>0</v>
      </c>
      <c r="AR178" s="17" t="s">
        <v>163</v>
      </c>
      <c r="AT178" s="17" t="s">
        <v>148</v>
      </c>
      <c r="AU178" s="17" t="s">
        <v>97</v>
      </c>
      <c r="AY178" s="17" t="s">
        <v>146</v>
      </c>
      <c r="BE178" s="154">
        <f t="shared" si="14"/>
        <v>0</v>
      </c>
      <c r="BF178" s="154">
        <f t="shared" si="15"/>
        <v>0</v>
      </c>
      <c r="BG178" s="154">
        <f t="shared" si="16"/>
        <v>0</v>
      </c>
      <c r="BH178" s="154">
        <f t="shared" si="17"/>
        <v>0</v>
      </c>
      <c r="BI178" s="154">
        <f t="shared" si="18"/>
        <v>0</v>
      </c>
      <c r="BJ178" s="17" t="s">
        <v>80</v>
      </c>
      <c r="BK178" s="154">
        <f t="shared" si="19"/>
        <v>0</v>
      </c>
      <c r="BL178" s="17" t="s">
        <v>163</v>
      </c>
      <c r="BM178" s="17" t="s">
        <v>710</v>
      </c>
    </row>
    <row r="179" spans="2:65" s="1" customFormat="1" ht="31.5" customHeight="1">
      <c r="B179" s="119"/>
      <c r="C179" s="155" t="s">
        <v>556</v>
      </c>
      <c r="D179" s="155" t="s">
        <v>218</v>
      </c>
      <c r="E179" s="156" t="s">
        <v>308</v>
      </c>
      <c r="F179" s="222" t="s">
        <v>309</v>
      </c>
      <c r="G179" s="222"/>
      <c r="H179" s="222"/>
      <c r="I179" s="222"/>
      <c r="J179" s="157" t="s">
        <v>151</v>
      </c>
      <c r="K179" s="158">
        <v>1</v>
      </c>
      <c r="L179" s="223"/>
      <c r="M179" s="223"/>
      <c r="N179" s="223">
        <f t="shared" si="10"/>
        <v>0</v>
      </c>
      <c r="O179" s="221"/>
      <c r="P179" s="221"/>
      <c r="Q179" s="221"/>
      <c r="R179" s="121"/>
      <c r="T179" s="151" t="s">
        <v>5</v>
      </c>
      <c r="U179" s="40" t="s">
        <v>38</v>
      </c>
      <c r="V179" s="152">
        <v>0</v>
      </c>
      <c r="W179" s="152">
        <f t="shared" si="11"/>
        <v>0</v>
      </c>
      <c r="X179" s="152">
        <v>1.8E-3</v>
      </c>
      <c r="Y179" s="152">
        <f t="shared" si="12"/>
        <v>1.8E-3</v>
      </c>
      <c r="Z179" s="152">
        <v>0</v>
      </c>
      <c r="AA179" s="153">
        <f t="shared" si="13"/>
        <v>0</v>
      </c>
      <c r="AR179" s="17" t="s">
        <v>310</v>
      </c>
      <c r="AT179" s="17" t="s">
        <v>218</v>
      </c>
      <c r="AU179" s="17" t="s">
        <v>97</v>
      </c>
      <c r="AY179" s="17" t="s">
        <v>146</v>
      </c>
      <c r="BE179" s="154">
        <f t="shared" si="14"/>
        <v>0</v>
      </c>
      <c r="BF179" s="154">
        <f t="shared" si="15"/>
        <v>0</v>
      </c>
      <c r="BG179" s="154">
        <f t="shared" si="16"/>
        <v>0</v>
      </c>
      <c r="BH179" s="154">
        <f t="shared" si="17"/>
        <v>0</v>
      </c>
      <c r="BI179" s="154">
        <f t="shared" si="18"/>
        <v>0</v>
      </c>
      <c r="BJ179" s="17" t="s">
        <v>80</v>
      </c>
      <c r="BK179" s="154">
        <f t="shared" si="19"/>
        <v>0</v>
      </c>
      <c r="BL179" s="17" t="s">
        <v>163</v>
      </c>
      <c r="BM179" s="17" t="s">
        <v>711</v>
      </c>
    </row>
    <row r="180" spans="2:65" s="1" customFormat="1" ht="22.5" customHeight="1">
      <c r="B180" s="119"/>
      <c r="C180" s="147" t="s">
        <v>11</v>
      </c>
      <c r="D180" s="147" t="s">
        <v>148</v>
      </c>
      <c r="E180" s="148" t="s">
        <v>313</v>
      </c>
      <c r="F180" s="220" t="s">
        <v>314</v>
      </c>
      <c r="G180" s="220"/>
      <c r="H180" s="220"/>
      <c r="I180" s="220"/>
      <c r="J180" s="149" t="s">
        <v>151</v>
      </c>
      <c r="K180" s="150">
        <v>2</v>
      </c>
      <c r="L180" s="221"/>
      <c r="M180" s="221"/>
      <c r="N180" s="221">
        <f t="shared" si="10"/>
        <v>0</v>
      </c>
      <c r="O180" s="221"/>
      <c r="P180" s="221"/>
      <c r="Q180" s="221"/>
      <c r="R180" s="121"/>
      <c r="T180" s="151" t="s">
        <v>5</v>
      </c>
      <c r="U180" s="40" t="s">
        <v>38</v>
      </c>
      <c r="V180" s="152">
        <v>3.7999999999999999E-2</v>
      </c>
      <c r="W180" s="152">
        <f t="shared" si="11"/>
        <v>7.5999999999999998E-2</v>
      </c>
      <c r="X180" s="152">
        <v>0</v>
      </c>
      <c r="Y180" s="152">
        <f t="shared" si="12"/>
        <v>0</v>
      </c>
      <c r="Z180" s="152">
        <v>8.4999999999999995E-4</v>
      </c>
      <c r="AA180" s="153">
        <f t="shared" si="13"/>
        <v>1.6999999999999999E-3</v>
      </c>
      <c r="AR180" s="17" t="s">
        <v>163</v>
      </c>
      <c r="AT180" s="17" t="s">
        <v>148</v>
      </c>
      <c r="AU180" s="17" t="s">
        <v>97</v>
      </c>
      <c r="AY180" s="17" t="s">
        <v>146</v>
      </c>
      <c r="BE180" s="154">
        <f t="shared" si="14"/>
        <v>0</v>
      </c>
      <c r="BF180" s="154">
        <f t="shared" si="15"/>
        <v>0</v>
      </c>
      <c r="BG180" s="154">
        <f t="shared" si="16"/>
        <v>0</v>
      </c>
      <c r="BH180" s="154">
        <f t="shared" si="17"/>
        <v>0</v>
      </c>
      <c r="BI180" s="154">
        <f t="shared" si="18"/>
        <v>0</v>
      </c>
      <c r="BJ180" s="17" t="s">
        <v>80</v>
      </c>
      <c r="BK180" s="154">
        <f t="shared" si="19"/>
        <v>0</v>
      </c>
      <c r="BL180" s="17" t="s">
        <v>163</v>
      </c>
      <c r="BM180" s="17" t="s">
        <v>712</v>
      </c>
    </row>
    <row r="181" spans="2:65" s="1" customFormat="1" ht="22.5" customHeight="1">
      <c r="B181" s="119"/>
      <c r="C181" s="147" t="s">
        <v>346</v>
      </c>
      <c r="D181" s="147" t="s">
        <v>148</v>
      </c>
      <c r="E181" s="148" t="s">
        <v>713</v>
      </c>
      <c r="F181" s="220" t="s">
        <v>714</v>
      </c>
      <c r="G181" s="220"/>
      <c r="H181" s="220"/>
      <c r="I181" s="220"/>
      <c r="J181" s="149" t="s">
        <v>151</v>
      </c>
      <c r="K181" s="150">
        <v>1</v>
      </c>
      <c r="L181" s="221"/>
      <c r="M181" s="221"/>
      <c r="N181" s="221">
        <f t="shared" si="10"/>
        <v>0</v>
      </c>
      <c r="O181" s="221"/>
      <c r="P181" s="221"/>
      <c r="Q181" s="221"/>
      <c r="R181" s="121"/>
      <c r="T181" s="151" t="s">
        <v>5</v>
      </c>
      <c r="U181" s="40" t="s">
        <v>38</v>
      </c>
      <c r="V181" s="152">
        <v>0.113</v>
      </c>
      <c r="W181" s="152">
        <f t="shared" si="11"/>
        <v>0.113</v>
      </c>
      <c r="X181" s="152">
        <v>2.7999999999999998E-4</v>
      </c>
      <c r="Y181" s="152">
        <f t="shared" si="12"/>
        <v>2.7999999999999998E-4</v>
      </c>
      <c r="Z181" s="152">
        <v>0</v>
      </c>
      <c r="AA181" s="153">
        <f t="shared" si="13"/>
        <v>0</v>
      </c>
      <c r="AR181" s="17" t="s">
        <v>163</v>
      </c>
      <c r="AT181" s="17" t="s">
        <v>148</v>
      </c>
      <c r="AU181" s="17" t="s">
        <v>97</v>
      </c>
      <c r="AY181" s="17" t="s">
        <v>146</v>
      </c>
      <c r="BE181" s="154">
        <f t="shared" si="14"/>
        <v>0</v>
      </c>
      <c r="BF181" s="154">
        <f t="shared" si="15"/>
        <v>0</v>
      </c>
      <c r="BG181" s="154">
        <f t="shared" si="16"/>
        <v>0</v>
      </c>
      <c r="BH181" s="154">
        <f t="shared" si="17"/>
        <v>0</v>
      </c>
      <c r="BI181" s="154">
        <f t="shared" si="18"/>
        <v>0</v>
      </c>
      <c r="BJ181" s="17" t="s">
        <v>80</v>
      </c>
      <c r="BK181" s="154">
        <f t="shared" si="19"/>
        <v>0</v>
      </c>
      <c r="BL181" s="17" t="s">
        <v>163</v>
      </c>
      <c r="BM181" s="17" t="s">
        <v>715</v>
      </c>
    </row>
    <row r="182" spans="2:65" s="1" customFormat="1" ht="22.5" customHeight="1">
      <c r="B182" s="119"/>
      <c r="C182" s="147" t="s">
        <v>262</v>
      </c>
      <c r="D182" s="147" t="s">
        <v>148</v>
      </c>
      <c r="E182" s="148" t="s">
        <v>716</v>
      </c>
      <c r="F182" s="220" t="s">
        <v>717</v>
      </c>
      <c r="G182" s="220"/>
      <c r="H182" s="220"/>
      <c r="I182" s="220"/>
      <c r="J182" s="149" t="s">
        <v>151</v>
      </c>
      <c r="K182" s="150">
        <v>1</v>
      </c>
      <c r="L182" s="221"/>
      <c r="M182" s="221"/>
      <c r="N182" s="221">
        <f t="shared" si="10"/>
        <v>0</v>
      </c>
      <c r="O182" s="221"/>
      <c r="P182" s="221"/>
      <c r="Q182" s="221"/>
      <c r="R182" s="121"/>
      <c r="T182" s="151" t="s">
        <v>5</v>
      </c>
      <c r="U182" s="40" t="s">
        <v>38</v>
      </c>
      <c r="V182" s="152">
        <v>2.1000000000000001E-2</v>
      </c>
      <c r="W182" s="152">
        <f t="shared" si="11"/>
        <v>2.1000000000000001E-2</v>
      </c>
      <c r="X182" s="152">
        <v>6.9999999999999994E-5</v>
      </c>
      <c r="Y182" s="152">
        <f t="shared" si="12"/>
        <v>6.9999999999999994E-5</v>
      </c>
      <c r="Z182" s="152">
        <v>0</v>
      </c>
      <c r="AA182" s="153">
        <f t="shared" si="13"/>
        <v>0</v>
      </c>
      <c r="AR182" s="17" t="s">
        <v>163</v>
      </c>
      <c r="AT182" s="17" t="s">
        <v>148</v>
      </c>
      <c r="AU182" s="17" t="s">
        <v>97</v>
      </c>
      <c r="AY182" s="17" t="s">
        <v>146</v>
      </c>
      <c r="BE182" s="154">
        <f t="shared" si="14"/>
        <v>0</v>
      </c>
      <c r="BF182" s="154">
        <f t="shared" si="15"/>
        <v>0</v>
      </c>
      <c r="BG182" s="154">
        <f t="shared" si="16"/>
        <v>0</v>
      </c>
      <c r="BH182" s="154">
        <f t="shared" si="17"/>
        <v>0</v>
      </c>
      <c r="BI182" s="154">
        <f t="shared" si="18"/>
        <v>0</v>
      </c>
      <c r="BJ182" s="17" t="s">
        <v>80</v>
      </c>
      <c r="BK182" s="154">
        <f t="shared" si="19"/>
        <v>0</v>
      </c>
      <c r="BL182" s="17" t="s">
        <v>163</v>
      </c>
      <c r="BM182" s="17" t="s">
        <v>718</v>
      </c>
    </row>
    <row r="183" spans="2:65" s="1" customFormat="1" ht="31.5" customHeight="1">
      <c r="B183" s="119"/>
      <c r="C183" s="147" t="s">
        <v>163</v>
      </c>
      <c r="D183" s="147" t="s">
        <v>148</v>
      </c>
      <c r="E183" s="148" t="s">
        <v>321</v>
      </c>
      <c r="F183" s="220" t="s">
        <v>322</v>
      </c>
      <c r="G183" s="220"/>
      <c r="H183" s="220"/>
      <c r="I183" s="220"/>
      <c r="J183" s="149" t="s">
        <v>156</v>
      </c>
      <c r="K183" s="150">
        <v>3.1E-2</v>
      </c>
      <c r="L183" s="221"/>
      <c r="M183" s="221"/>
      <c r="N183" s="221">
        <f t="shared" si="10"/>
        <v>0</v>
      </c>
      <c r="O183" s="221"/>
      <c r="P183" s="221"/>
      <c r="Q183" s="221"/>
      <c r="R183" s="121"/>
      <c r="T183" s="151" t="s">
        <v>5</v>
      </c>
      <c r="U183" s="40" t="s">
        <v>38</v>
      </c>
      <c r="V183" s="152">
        <v>1.573</v>
      </c>
      <c r="W183" s="152">
        <f t="shared" si="11"/>
        <v>4.8763000000000001E-2</v>
      </c>
      <c r="X183" s="152">
        <v>0</v>
      </c>
      <c r="Y183" s="152">
        <f t="shared" si="12"/>
        <v>0</v>
      </c>
      <c r="Z183" s="152">
        <v>0</v>
      </c>
      <c r="AA183" s="153">
        <f t="shared" si="13"/>
        <v>0</v>
      </c>
      <c r="AR183" s="17" t="s">
        <v>163</v>
      </c>
      <c r="AT183" s="17" t="s">
        <v>148</v>
      </c>
      <c r="AU183" s="17" t="s">
        <v>97</v>
      </c>
      <c r="AY183" s="17" t="s">
        <v>146</v>
      </c>
      <c r="BE183" s="154">
        <f t="shared" si="14"/>
        <v>0</v>
      </c>
      <c r="BF183" s="154">
        <f t="shared" si="15"/>
        <v>0</v>
      </c>
      <c r="BG183" s="154">
        <f t="shared" si="16"/>
        <v>0</v>
      </c>
      <c r="BH183" s="154">
        <f t="shared" si="17"/>
        <v>0</v>
      </c>
      <c r="BI183" s="154">
        <f t="shared" si="18"/>
        <v>0</v>
      </c>
      <c r="BJ183" s="17" t="s">
        <v>80</v>
      </c>
      <c r="BK183" s="154">
        <f t="shared" si="19"/>
        <v>0</v>
      </c>
      <c r="BL183" s="17" t="s">
        <v>163</v>
      </c>
      <c r="BM183" s="17" t="s">
        <v>719</v>
      </c>
    </row>
    <row r="184" spans="2:65" s="9" customFormat="1" ht="29.85" customHeight="1">
      <c r="B184" s="136"/>
      <c r="C184" s="137"/>
      <c r="D184" s="146" t="s">
        <v>117</v>
      </c>
      <c r="E184" s="146"/>
      <c r="F184" s="146"/>
      <c r="G184" s="146"/>
      <c r="H184" s="146"/>
      <c r="I184" s="146"/>
      <c r="J184" s="146"/>
      <c r="K184" s="146"/>
      <c r="L184" s="146"/>
      <c r="M184" s="146"/>
      <c r="N184" s="224">
        <f>BK184</f>
        <v>0</v>
      </c>
      <c r="O184" s="225"/>
      <c r="P184" s="225"/>
      <c r="Q184" s="225"/>
      <c r="R184" s="139"/>
      <c r="T184" s="140"/>
      <c r="U184" s="137"/>
      <c r="V184" s="137"/>
      <c r="W184" s="141">
        <f>SUM(W185:W186)</f>
        <v>0</v>
      </c>
      <c r="X184" s="137"/>
      <c r="Y184" s="141">
        <f>SUM(Y185:Y186)</f>
        <v>0</v>
      </c>
      <c r="Z184" s="137"/>
      <c r="AA184" s="142">
        <f>SUM(AA185:AA186)</f>
        <v>0</v>
      </c>
      <c r="AR184" s="143" t="s">
        <v>97</v>
      </c>
      <c r="AT184" s="144" t="s">
        <v>72</v>
      </c>
      <c r="AU184" s="144" t="s">
        <v>80</v>
      </c>
      <c r="AY184" s="143" t="s">
        <v>146</v>
      </c>
      <c r="BK184" s="145">
        <f>SUM(BK185:BK186)</f>
        <v>0</v>
      </c>
    </row>
    <row r="185" spans="2:65" s="1" customFormat="1" ht="22.5" customHeight="1">
      <c r="B185" s="119"/>
      <c r="C185" s="155" t="s">
        <v>250</v>
      </c>
      <c r="D185" s="155" t="s">
        <v>218</v>
      </c>
      <c r="E185" s="156" t="s">
        <v>325</v>
      </c>
      <c r="F185" s="222" t="s">
        <v>326</v>
      </c>
      <c r="G185" s="222"/>
      <c r="H185" s="222"/>
      <c r="I185" s="222"/>
      <c r="J185" s="157" t="s">
        <v>327</v>
      </c>
      <c r="K185" s="158">
        <v>1</v>
      </c>
      <c r="L185" s="223"/>
      <c r="M185" s="223"/>
      <c r="N185" s="223">
        <f>ROUND(L185*K185,2)</f>
        <v>0</v>
      </c>
      <c r="O185" s="221"/>
      <c r="P185" s="221"/>
      <c r="Q185" s="221"/>
      <c r="R185" s="121"/>
      <c r="T185" s="151" t="s">
        <v>5</v>
      </c>
      <c r="U185" s="40" t="s">
        <v>38</v>
      </c>
      <c r="V185" s="152">
        <v>0</v>
      </c>
      <c r="W185" s="152">
        <f>V185*K185</f>
        <v>0</v>
      </c>
      <c r="X185" s="152">
        <v>0</v>
      </c>
      <c r="Y185" s="152">
        <f>X185*K185</f>
        <v>0</v>
      </c>
      <c r="Z185" s="152">
        <v>0</v>
      </c>
      <c r="AA185" s="153">
        <f>Z185*K185</f>
        <v>0</v>
      </c>
      <c r="AR185" s="17" t="s">
        <v>310</v>
      </c>
      <c r="AT185" s="17" t="s">
        <v>218</v>
      </c>
      <c r="AU185" s="17" t="s">
        <v>97</v>
      </c>
      <c r="AY185" s="17" t="s">
        <v>146</v>
      </c>
      <c r="BE185" s="154">
        <f>IF(U185="základní",N185,0)</f>
        <v>0</v>
      </c>
      <c r="BF185" s="154">
        <f>IF(U185="snížená",N185,0)</f>
        <v>0</v>
      </c>
      <c r="BG185" s="154">
        <f>IF(U185="zákl. přenesená",N185,0)</f>
        <v>0</v>
      </c>
      <c r="BH185" s="154">
        <f>IF(U185="sníž. přenesená",N185,0)</f>
        <v>0</v>
      </c>
      <c r="BI185" s="154">
        <f>IF(U185="nulová",N185,0)</f>
        <v>0</v>
      </c>
      <c r="BJ185" s="17" t="s">
        <v>80</v>
      </c>
      <c r="BK185" s="154">
        <f>ROUND(L185*K185,2)</f>
        <v>0</v>
      </c>
      <c r="BL185" s="17" t="s">
        <v>163</v>
      </c>
      <c r="BM185" s="17" t="s">
        <v>720</v>
      </c>
    </row>
    <row r="186" spans="2:65" s="1" customFormat="1" ht="22.5" customHeight="1">
      <c r="B186" s="119"/>
      <c r="C186" s="155" t="s">
        <v>176</v>
      </c>
      <c r="D186" s="155" t="s">
        <v>218</v>
      </c>
      <c r="E186" s="156" t="s">
        <v>330</v>
      </c>
      <c r="F186" s="222" t="s">
        <v>331</v>
      </c>
      <c r="G186" s="222"/>
      <c r="H186" s="222"/>
      <c r="I186" s="222"/>
      <c r="J186" s="157" t="s">
        <v>332</v>
      </c>
      <c r="K186" s="158">
        <v>0.15</v>
      </c>
      <c r="L186" s="223"/>
      <c r="M186" s="223"/>
      <c r="N186" s="223">
        <f>ROUND(L186*K186,2)</f>
        <v>0</v>
      </c>
      <c r="O186" s="221"/>
      <c r="P186" s="221"/>
      <c r="Q186" s="221"/>
      <c r="R186" s="121"/>
      <c r="T186" s="151" t="s">
        <v>5</v>
      </c>
      <c r="U186" s="40" t="s">
        <v>38</v>
      </c>
      <c r="V186" s="152">
        <v>0</v>
      </c>
      <c r="W186" s="152">
        <f>V186*K186</f>
        <v>0</v>
      </c>
      <c r="X186" s="152">
        <v>0</v>
      </c>
      <c r="Y186" s="152">
        <f>X186*K186</f>
        <v>0</v>
      </c>
      <c r="Z186" s="152">
        <v>0</v>
      </c>
      <c r="AA186" s="153">
        <f>Z186*K186</f>
        <v>0</v>
      </c>
      <c r="AR186" s="17" t="s">
        <v>310</v>
      </c>
      <c r="AT186" s="17" t="s">
        <v>218</v>
      </c>
      <c r="AU186" s="17" t="s">
        <v>97</v>
      </c>
      <c r="AY186" s="17" t="s">
        <v>146</v>
      </c>
      <c r="BE186" s="154">
        <f>IF(U186="základní",N186,0)</f>
        <v>0</v>
      </c>
      <c r="BF186" s="154">
        <f>IF(U186="snížená",N186,0)</f>
        <v>0</v>
      </c>
      <c r="BG186" s="154">
        <f>IF(U186="zákl. přenesená",N186,0)</f>
        <v>0</v>
      </c>
      <c r="BH186" s="154">
        <f>IF(U186="sníž. přenesená",N186,0)</f>
        <v>0</v>
      </c>
      <c r="BI186" s="154">
        <f>IF(U186="nulová",N186,0)</f>
        <v>0</v>
      </c>
      <c r="BJ186" s="17" t="s">
        <v>80</v>
      </c>
      <c r="BK186" s="154">
        <f>ROUND(L186*K186,2)</f>
        <v>0</v>
      </c>
      <c r="BL186" s="17" t="s">
        <v>163</v>
      </c>
      <c r="BM186" s="17" t="s">
        <v>721</v>
      </c>
    </row>
    <row r="187" spans="2:65" s="9" customFormat="1" ht="29.85" customHeight="1">
      <c r="B187" s="136"/>
      <c r="C187" s="137"/>
      <c r="D187" s="146" t="s">
        <v>118</v>
      </c>
      <c r="E187" s="146"/>
      <c r="F187" s="146"/>
      <c r="G187" s="146"/>
      <c r="H187" s="146"/>
      <c r="I187" s="146"/>
      <c r="J187" s="146"/>
      <c r="K187" s="146"/>
      <c r="L187" s="146"/>
      <c r="M187" s="146"/>
      <c r="N187" s="224">
        <f>BK187</f>
        <v>0</v>
      </c>
      <c r="O187" s="225"/>
      <c r="P187" s="225"/>
      <c r="Q187" s="225"/>
      <c r="R187" s="139"/>
      <c r="T187" s="140"/>
      <c r="U187" s="137"/>
      <c r="V187" s="137"/>
      <c r="W187" s="141">
        <f>SUM(W188:W191)</f>
        <v>43.155709999999999</v>
      </c>
      <c r="X187" s="137"/>
      <c r="Y187" s="141">
        <f>SUM(Y188:Y191)</f>
        <v>0.62522279999999997</v>
      </c>
      <c r="Z187" s="137"/>
      <c r="AA187" s="142">
        <f>SUM(AA188:AA191)</f>
        <v>0</v>
      </c>
      <c r="AR187" s="143" t="s">
        <v>97</v>
      </c>
      <c r="AT187" s="144" t="s">
        <v>72</v>
      </c>
      <c r="AU187" s="144" t="s">
        <v>80</v>
      </c>
      <c r="AY187" s="143" t="s">
        <v>146</v>
      </c>
      <c r="BK187" s="145">
        <f>SUM(BK188:BK191)</f>
        <v>0</v>
      </c>
    </row>
    <row r="188" spans="2:65" s="1" customFormat="1" ht="31.5" customHeight="1">
      <c r="B188" s="119"/>
      <c r="C188" s="147" t="s">
        <v>561</v>
      </c>
      <c r="D188" s="147" t="s">
        <v>148</v>
      </c>
      <c r="E188" s="148" t="s">
        <v>335</v>
      </c>
      <c r="F188" s="220" t="s">
        <v>336</v>
      </c>
      <c r="G188" s="220"/>
      <c r="H188" s="220"/>
      <c r="I188" s="220"/>
      <c r="J188" s="149" t="s">
        <v>161</v>
      </c>
      <c r="K188" s="150">
        <v>74.52</v>
      </c>
      <c r="L188" s="221"/>
      <c r="M188" s="221"/>
      <c r="N188" s="221">
        <f>ROUND(L188*K188,2)</f>
        <v>0</v>
      </c>
      <c r="O188" s="221"/>
      <c r="P188" s="221"/>
      <c r="Q188" s="221"/>
      <c r="R188" s="121"/>
      <c r="T188" s="151" t="s">
        <v>5</v>
      </c>
      <c r="U188" s="40" t="s">
        <v>38</v>
      </c>
      <c r="V188" s="152">
        <v>0.54800000000000004</v>
      </c>
      <c r="W188" s="152">
        <f>V188*K188</f>
        <v>40.836959999999998</v>
      </c>
      <c r="X188" s="152">
        <v>1.39E-3</v>
      </c>
      <c r="Y188" s="152">
        <f>X188*K188</f>
        <v>0.10358279999999999</v>
      </c>
      <c r="Z188" s="152">
        <v>0</v>
      </c>
      <c r="AA188" s="153">
        <f>Z188*K188</f>
        <v>0</v>
      </c>
      <c r="AR188" s="17" t="s">
        <v>163</v>
      </c>
      <c r="AT188" s="17" t="s">
        <v>148</v>
      </c>
      <c r="AU188" s="17" t="s">
        <v>97</v>
      </c>
      <c r="AY188" s="17" t="s">
        <v>146</v>
      </c>
      <c r="BE188" s="154">
        <f>IF(U188="základní",N188,0)</f>
        <v>0</v>
      </c>
      <c r="BF188" s="154">
        <f>IF(U188="snížená",N188,0)</f>
        <v>0</v>
      </c>
      <c r="BG188" s="154">
        <f>IF(U188="zákl. přenesená",N188,0)</f>
        <v>0</v>
      </c>
      <c r="BH188" s="154">
        <f>IF(U188="sníž. přenesená",N188,0)</f>
        <v>0</v>
      </c>
      <c r="BI188" s="154">
        <f>IF(U188="nulová",N188,0)</f>
        <v>0</v>
      </c>
      <c r="BJ188" s="17" t="s">
        <v>80</v>
      </c>
      <c r="BK188" s="154">
        <f>ROUND(L188*K188,2)</f>
        <v>0</v>
      </c>
      <c r="BL188" s="17" t="s">
        <v>163</v>
      </c>
      <c r="BM188" s="17" t="s">
        <v>722</v>
      </c>
    </row>
    <row r="189" spans="2:65" s="1" customFormat="1" ht="31.5" customHeight="1">
      <c r="B189" s="119"/>
      <c r="C189" s="155" t="s">
        <v>167</v>
      </c>
      <c r="D189" s="155" t="s">
        <v>218</v>
      </c>
      <c r="E189" s="156" t="s">
        <v>339</v>
      </c>
      <c r="F189" s="222" t="s">
        <v>340</v>
      </c>
      <c r="G189" s="222"/>
      <c r="H189" s="222"/>
      <c r="I189" s="222"/>
      <c r="J189" s="157" t="s">
        <v>161</v>
      </c>
      <c r="K189" s="158">
        <v>74.52</v>
      </c>
      <c r="L189" s="223"/>
      <c r="M189" s="223"/>
      <c r="N189" s="223">
        <f>ROUND(L189*K189,2)</f>
        <v>0</v>
      </c>
      <c r="O189" s="221"/>
      <c r="P189" s="221"/>
      <c r="Q189" s="221"/>
      <c r="R189" s="121"/>
      <c r="T189" s="151" t="s">
        <v>5</v>
      </c>
      <c r="U189" s="40" t="s">
        <v>38</v>
      </c>
      <c r="V189" s="152">
        <v>0</v>
      </c>
      <c r="W189" s="152">
        <f>V189*K189</f>
        <v>0</v>
      </c>
      <c r="X189" s="152">
        <v>7.0000000000000001E-3</v>
      </c>
      <c r="Y189" s="152">
        <f>X189*K189</f>
        <v>0.52163999999999999</v>
      </c>
      <c r="Z189" s="152">
        <v>0</v>
      </c>
      <c r="AA189" s="153">
        <f>Z189*K189</f>
        <v>0</v>
      </c>
      <c r="AR189" s="17" t="s">
        <v>310</v>
      </c>
      <c r="AT189" s="17" t="s">
        <v>218</v>
      </c>
      <c r="AU189" s="17" t="s">
        <v>97</v>
      </c>
      <c r="AY189" s="17" t="s">
        <v>146</v>
      </c>
      <c r="BE189" s="154">
        <f>IF(U189="základní",N189,0)</f>
        <v>0</v>
      </c>
      <c r="BF189" s="154">
        <f>IF(U189="snížená",N189,0)</f>
        <v>0</v>
      </c>
      <c r="BG189" s="154">
        <f>IF(U189="zákl. přenesená",N189,0)</f>
        <v>0</v>
      </c>
      <c r="BH189" s="154">
        <f>IF(U189="sníž. přenesená",N189,0)</f>
        <v>0</v>
      </c>
      <c r="BI189" s="154">
        <f>IF(U189="nulová",N189,0)</f>
        <v>0</v>
      </c>
      <c r="BJ189" s="17" t="s">
        <v>80</v>
      </c>
      <c r="BK189" s="154">
        <f>ROUND(L189*K189,2)</f>
        <v>0</v>
      </c>
      <c r="BL189" s="17" t="s">
        <v>163</v>
      </c>
      <c r="BM189" s="17" t="s">
        <v>723</v>
      </c>
    </row>
    <row r="190" spans="2:65" s="1" customFormat="1" ht="31.5" customHeight="1">
      <c r="B190" s="119"/>
      <c r="C190" s="147" t="s">
        <v>147</v>
      </c>
      <c r="D190" s="147" t="s">
        <v>148</v>
      </c>
      <c r="E190" s="148" t="s">
        <v>343</v>
      </c>
      <c r="F190" s="220" t="s">
        <v>344</v>
      </c>
      <c r="G190" s="220"/>
      <c r="H190" s="220"/>
      <c r="I190" s="220"/>
      <c r="J190" s="149" t="s">
        <v>156</v>
      </c>
      <c r="K190" s="150">
        <v>0.625</v>
      </c>
      <c r="L190" s="221"/>
      <c r="M190" s="221"/>
      <c r="N190" s="221">
        <f>ROUND(L190*K190,2)</f>
        <v>0</v>
      </c>
      <c r="O190" s="221"/>
      <c r="P190" s="221"/>
      <c r="Q190" s="221"/>
      <c r="R190" s="121"/>
      <c r="T190" s="151" t="s">
        <v>5</v>
      </c>
      <c r="U190" s="40" t="s">
        <v>38</v>
      </c>
      <c r="V190" s="152">
        <v>2.39</v>
      </c>
      <c r="W190" s="152">
        <f>V190*K190</f>
        <v>1.4937500000000001</v>
      </c>
      <c r="X190" s="152">
        <v>0</v>
      </c>
      <c r="Y190" s="152">
        <f>X190*K190</f>
        <v>0</v>
      </c>
      <c r="Z190" s="152">
        <v>0</v>
      </c>
      <c r="AA190" s="153">
        <f>Z190*K190</f>
        <v>0</v>
      </c>
      <c r="AR190" s="17" t="s">
        <v>163</v>
      </c>
      <c r="AT190" s="17" t="s">
        <v>148</v>
      </c>
      <c r="AU190" s="17" t="s">
        <v>97</v>
      </c>
      <c r="AY190" s="17" t="s">
        <v>146</v>
      </c>
      <c r="BE190" s="154">
        <f>IF(U190="základní",N190,0)</f>
        <v>0</v>
      </c>
      <c r="BF190" s="154">
        <f>IF(U190="snížená",N190,0)</f>
        <v>0</v>
      </c>
      <c r="BG190" s="154">
        <f>IF(U190="zákl. přenesená",N190,0)</f>
        <v>0</v>
      </c>
      <c r="BH190" s="154">
        <f>IF(U190="sníž. přenesená",N190,0)</f>
        <v>0</v>
      </c>
      <c r="BI190" s="154">
        <f>IF(U190="nulová",N190,0)</f>
        <v>0</v>
      </c>
      <c r="BJ190" s="17" t="s">
        <v>80</v>
      </c>
      <c r="BK190" s="154">
        <f>ROUND(L190*K190,2)</f>
        <v>0</v>
      </c>
      <c r="BL190" s="17" t="s">
        <v>163</v>
      </c>
      <c r="BM190" s="17" t="s">
        <v>724</v>
      </c>
    </row>
    <row r="191" spans="2:65" s="1" customFormat="1" ht="31.5" customHeight="1">
      <c r="B191" s="119"/>
      <c r="C191" s="147" t="s">
        <v>158</v>
      </c>
      <c r="D191" s="147" t="s">
        <v>148</v>
      </c>
      <c r="E191" s="148" t="s">
        <v>347</v>
      </c>
      <c r="F191" s="220" t="s">
        <v>348</v>
      </c>
      <c r="G191" s="220"/>
      <c r="H191" s="220"/>
      <c r="I191" s="220"/>
      <c r="J191" s="149" t="s">
        <v>156</v>
      </c>
      <c r="K191" s="150">
        <v>0.625</v>
      </c>
      <c r="L191" s="221"/>
      <c r="M191" s="221"/>
      <c r="N191" s="221">
        <f>ROUND(L191*K191,2)</f>
        <v>0</v>
      </c>
      <c r="O191" s="221"/>
      <c r="P191" s="221"/>
      <c r="Q191" s="221"/>
      <c r="R191" s="121"/>
      <c r="T191" s="151" t="s">
        <v>5</v>
      </c>
      <c r="U191" s="40" t="s">
        <v>38</v>
      </c>
      <c r="V191" s="152">
        <v>1.32</v>
      </c>
      <c r="W191" s="152">
        <f>V191*K191</f>
        <v>0.82500000000000007</v>
      </c>
      <c r="X191" s="152">
        <v>0</v>
      </c>
      <c r="Y191" s="152">
        <f>X191*K191</f>
        <v>0</v>
      </c>
      <c r="Z191" s="152">
        <v>0</v>
      </c>
      <c r="AA191" s="153">
        <f>Z191*K191</f>
        <v>0</v>
      </c>
      <c r="AR191" s="17" t="s">
        <v>163</v>
      </c>
      <c r="AT191" s="17" t="s">
        <v>148</v>
      </c>
      <c r="AU191" s="17" t="s">
        <v>97</v>
      </c>
      <c r="AY191" s="17" t="s">
        <v>146</v>
      </c>
      <c r="BE191" s="154">
        <f>IF(U191="základní",N191,0)</f>
        <v>0</v>
      </c>
      <c r="BF191" s="154">
        <f>IF(U191="snížená",N191,0)</f>
        <v>0</v>
      </c>
      <c r="BG191" s="154">
        <f>IF(U191="zákl. přenesená",N191,0)</f>
        <v>0</v>
      </c>
      <c r="BH191" s="154">
        <f>IF(U191="sníž. přenesená",N191,0)</f>
        <v>0</v>
      </c>
      <c r="BI191" s="154">
        <f>IF(U191="nulová",N191,0)</f>
        <v>0</v>
      </c>
      <c r="BJ191" s="17" t="s">
        <v>80</v>
      </c>
      <c r="BK191" s="154">
        <f>ROUND(L191*K191,2)</f>
        <v>0</v>
      </c>
      <c r="BL191" s="17" t="s">
        <v>163</v>
      </c>
      <c r="BM191" s="17" t="s">
        <v>725</v>
      </c>
    </row>
    <row r="192" spans="2:65" s="9" customFormat="1" ht="29.85" customHeight="1">
      <c r="B192" s="136"/>
      <c r="C192" s="137"/>
      <c r="D192" s="146" t="s">
        <v>119</v>
      </c>
      <c r="E192" s="146"/>
      <c r="F192" s="146"/>
      <c r="G192" s="146"/>
      <c r="H192" s="146"/>
      <c r="I192" s="146"/>
      <c r="J192" s="146"/>
      <c r="K192" s="146"/>
      <c r="L192" s="146"/>
      <c r="M192" s="146"/>
      <c r="N192" s="224">
        <f>BK192</f>
        <v>0</v>
      </c>
      <c r="O192" s="225"/>
      <c r="P192" s="225"/>
      <c r="Q192" s="225"/>
      <c r="R192" s="139"/>
      <c r="T192" s="140"/>
      <c r="U192" s="137"/>
      <c r="V192" s="137"/>
      <c r="W192" s="141">
        <f>SUM(W193:W199)</f>
        <v>2.443683</v>
      </c>
      <c r="X192" s="137"/>
      <c r="Y192" s="141">
        <f>SUM(Y193:Y199)</f>
        <v>2.2889999999999997E-2</v>
      </c>
      <c r="Z192" s="137"/>
      <c r="AA192" s="142">
        <f>SUM(AA193:AA199)</f>
        <v>5.16E-2</v>
      </c>
      <c r="AR192" s="143" t="s">
        <v>97</v>
      </c>
      <c r="AT192" s="144" t="s">
        <v>72</v>
      </c>
      <c r="AU192" s="144" t="s">
        <v>80</v>
      </c>
      <c r="AY192" s="143" t="s">
        <v>146</v>
      </c>
      <c r="BK192" s="145">
        <f>SUM(BK193:BK199)</f>
        <v>0</v>
      </c>
    </row>
    <row r="193" spans="2:65" s="1" customFormat="1" ht="44.25" customHeight="1">
      <c r="B193" s="119"/>
      <c r="C193" s="147" t="s">
        <v>303</v>
      </c>
      <c r="D193" s="147" t="s">
        <v>148</v>
      </c>
      <c r="E193" s="148" t="s">
        <v>351</v>
      </c>
      <c r="F193" s="220" t="s">
        <v>352</v>
      </c>
      <c r="G193" s="220"/>
      <c r="H193" s="220"/>
      <c r="I193" s="220"/>
      <c r="J193" s="149" t="s">
        <v>151</v>
      </c>
      <c r="K193" s="150">
        <v>1</v>
      </c>
      <c r="L193" s="221"/>
      <c r="M193" s="221"/>
      <c r="N193" s="221">
        <f t="shared" ref="N193:N199" si="20">ROUND(L193*K193,2)</f>
        <v>0</v>
      </c>
      <c r="O193" s="221"/>
      <c r="P193" s="221"/>
      <c r="Q193" s="221"/>
      <c r="R193" s="121"/>
      <c r="T193" s="151" t="s">
        <v>5</v>
      </c>
      <c r="U193" s="40" t="s">
        <v>38</v>
      </c>
      <c r="V193" s="152">
        <v>1.825</v>
      </c>
      <c r="W193" s="152">
        <f t="shared" ref="W193:W199" si="21">V193*K193</f>
        <v>1.825</v>
      </c>
      <c r="X193" s="152">
        <v>0</v>
      </c>
      <c r="Y193" s="152">
        <f t="shared" ref="Y193:Y199" si="22">X193*K193</f>
        <v>0</v>
      </c>
      <c r="Z193" s="152">
        <v>0</v>
      </c>
      <c r="AA193" s="153">
        <f t="shared" ref="AA193:AA199" si="23">Z193*K193</f>
        <v>0</v>
      </c>
      <c r="AR193" s="17" t="s">
        <v>163</v>
      </c>
      <c r="AT193" s="17" t="s">
        <v>148</v>
      </c>
      <c r="AU193" s="17" t="s">
        <v>97</v>
      </c>
      <c r="AY193" s="17" t="s">
        <v>146</v>
      </c>
      <c r="BE193" s="154">
        <f t="shared" ref="BE193:BE199" si="24">IF(U193="základní",N193,0)</f>
        <v>0</v>
      </c>
      <c r="BF193" s="154">
        <f t="shared" ref="BF193:BF199" si="25">IF(U193="snížená",N193,0)</f>
        <v>0</v>
      </c>
      <c r="BG193" s="154">
        <f t="shared" ref="BG193:BG199" si="26">IF(U193="zákl. přenesená",N193,0)</f>
        <v>0</v>
      </c>
      <c r="BH193" s="154">
        <f t="shared" ref="BH193:BH199" si="27">IF(U193="sníž. přenesená",N193,0)</f>
        <v>0</v>
      </c>
      <c r="BI193" s="154">
        <f t="shared" ref="BI193:BI199" si="28">IF(U193="nulová",N193,0)</f>
        <v>0</v>
      </c>
      <c r="BJ193" s="17" t="s">
        <v>80</v>
      </c>
      <c r="BK193" s="154">
        <f t="shared" ref="BK193:BK199" si="29">ROUND(L193*K193,2)</f>
        <v>0</v>
      </c>
      <c r="BL193" s="17" t="s">
        <v>163</v>
      </c>
      <c r="BM193" s="17" t="s">
        <v>726</v>
      </c>
    </row>
    <row r="194" spans="2:65" s="1" customFormat="1" ht="44.25" customHeight="1">
      <c r="B194" s="119"/>
      <c r="C194" s="155" t="s">
        <v>307</v>
      </c>
      <c r="D194" s="155" t="s">
        <v>218</v>
      </c>
      <c r="E194" s="156" t="s">
        <v>355</v>
      </c>
      <c r="F194" s="222" t="s">
        <v>356</v>
      </c>
      <c r="G194" s="222"/>
      <c r="H194" s="222"/>
      <c r="I194" s="222"/>
      <c r="J194" s="157" t="s">
        <v>151</v>
      </c>
      <c r="K194" s="158">
        <v>1</v>
      </c>
      <c r="L194" s="223"/>
      <c r="M194" s="223"/>
      <c r="N194" s="223">
        <f t="shared" si="20"/>
        <v>0</v>
      </c>
      <c r="O194" s="221"/>
      <c r="P194" s="221"/>
      <c r="Q194" s="221"/>
      <c r="R194" s="121"/>
      <c r="T194" s="151" t="s">
        <v>5</v>
      </c>
      <c r="U194" s="40" t="s">
        <v>38</v>
      </c>
      <c r="V194" s="152">
        <v>0</v>
      </c>
      <c r="W194" s="152">
        <f t="shared" si="21"/>
        <v>0</v>
      </c>
      <c r="X194" s="152">
        <v>2.1499999999999998E-2</v>
      </c>
      <c r="Y194" s="152">
        <f t="shared" si="22"/>
        <v>2.1499999999999998E-2</v>
      </c>
      <c r="Z194" s="152">
        <v>0</v>
      </c>
      <c r="AA194" s="153">
        <f t="shared" si="23"/>
        <v>0</v>
      </c>
      <c r="AR194" s="17" t="s">
        <v>310</v>
      </c>
      <c r="AT194" s="17" t="s">
        <v>218</v>
      </c>
      <c r="AU194" s="17" t="s">
        <v>97</v>
      </c>
      <c r="AY194" s="17" t="s">
        <v>146</v>
      </c>
      <c r="BE194" s="154">
        <f t="shared" si="24"/>
        <v>0</v>
      </c>
      <c r="BF194" s="154">
        <f t="shared" si="25"/>
        <v>0</v>
      </c>
      <c r="BG194" s="154">
        <f t="shared" si="26"/>
        <v>0</v>
      </c>
      <c r="BH194" s="154">
        <f t="shared" si="27"/>
        <v>0</v>
      </c>
      <c r="BI194" s="154">
        <f t="shared" si="28"/>
        <v>0</v>
      </c>
      <c r="BJ194" s="17" t="s">
        <v>80</v>
      </c>
      <c r="BK194" s="154">
        <f t="shared" si="29"/>
        <v>0</v>
      </c>
      <c r="BL194" s="17" t="s">
        <v>163</v>
      </c>
      <c r="BM194" s="17" t="s">
        <v>727</v>
      </c>
    </row>
    <row r="195" spans="2:65" s="1" customFormat="1" ht="31.5" customHeight="1">
      <c r="B195" s="119"/>
      <c r="C195" s="155" t="s">
        <v>482</v>
      </c>
      <c r="D195" s="155" t="s">
        <v>218</v>
      </c>
      <c r="E195" s="156" t="s">
        <v>375</v>
      </c>
      <c r="F195" s="222" t="s">
        <v>376</v>
      </c>
      <c r="G195" s="222"/>
      <c r="H195" s="222"/>
      <c r="I195" s="222"/>
      <c r="J195" s="157" t="s">
        <v>151</v>
      </c>
      <c r="K195" s="158">
        <v>1</v>
      </c>
      <c r="L195" s="223"/>
      <c r="M195" s="223"/>
      <c r="N195" s="223">
        <f t="shared" si="20"/>
        <v>0</v>
      </c>
      <c r="O195" s="221"/>
      <c r="P195" s="221"/>
      <c r="Q195" s="221"/>
      <c r="R195" s="121"/>
      <c r="T195" s="151" t="s">
        <v>5</v>
      </c>
      <c r="U195" s="40" t="s">
        <v>38</v>
      </c>
      <c r="V195" s="152">
        <v>0</v>
      </c>
      <c r="W195" s="152">
        <f t="shared" si="21"/>
        <v>0</v>
      </c>
      <c r="X195" s="152">
        <v>1.39E-3</v>
      </c>
      <c r="Y195" s="152">
        <f t="shared" si="22"/>
        <v>1.39E-3</v>
      </c>
      <c r="Z195" s="152">
        <v>0</v>
      </c>
      <c r="AA195" s="153">
        <f t="shared" si="23"/>
        <v>0</v>
      </c>
      <c r="AR195" s="17" t="s">
        <v>310</v>
      </c>
      <c r="AT195" s="17" t="s">
        <v>218</v>
      </c>
      <c r="AU195" s="17" t="s">
        <v>97</v>
      </c>
      <c r="AY195" s="17" t="s">
        <v>146</v>
      </c>
      <c r="BE195" s="154">
        <f t="shared" si="24"/>
        <v>0</v>
      </c>
      <c r="BF195" s="154">
        <f t="shared" si="25"/>
        <v>0</v>
      </c>
      <c r="BG195" s="154">
        <f t="shared" si="26"/>
        <v>0</v>
      </c>
      <c r="BH195" s="154">
        <f t="shared" si="27"/>
        <v>0</v>
      </c>
      <c r="BI195" s="154">
        <f t="shared" si="28"/>
        <v>0</v>
      </c>
      <c r="BJ195" s="17" t="s">
        <v>80</v>
      </c>
      <c r="BK195" s="154">
        <f t="shared" si="29"/>
        <v>0</v>
      </c>
      <c r="BL195" s="17" t="s">
        <v>163</v>
      </c>
      <c r="BM195" s="17" t="s">
        <v>728</v>
      </c>
    </row>
    <row r="196" spans="2:65" s="1" customFormat="1" ht="31.5" customHeight="1">
      <c r="B196" s="119"/>
      <c r="C196" s="147" t="s">
        <v>572</v>
      </c>
      <c r="D196" s="147" t="s">
        <v>148</v>
      </c>
      <c r="E196" s="148" t="s">
        <v>359</v>
      </c>
      <c r="F196" s="220" t="s">
        <v>360</v>
      </c>
      <c r="G196" s="220"/>
      <c r="H196" s="220"/>
      <c r="I196" s="220"/>
      <c r="J196" s="149" t="s">
        <v>151</v>
      </c>
      <c r="K196" s="150">
        <v>2</v>
      </c>
      <c r="L196" s="221"/>
      <c r="M196" s="221"/>
      <c r="N196" s="221">
        <f t="shared" si="20"/>
        <v>0</v>
      </c>
      <c r="O196" s="221"/>
      <c r="P196" s="221"/>
      <c r="Q196" s="221"/>
      <c r="R196" s="121"/>
      <c r="T196" s="151" t="s">
        <v>5</v>
      </c>
      <c r="U196" s="40" t="s">
        <v>38</v>
      </c>
      <c r="V196" s="152">
        <v>0.11</v>
      </c>
      <c r="W196" s="152">
        <f t="shared" si="21"/>
        <v>0.22</v>
      </c>
      <c r="X196" s="152">
        <v>0</v>
      </c>
      <c r="Y196" s="152">
        <f t="shared" si="22"/>
        <v>0</v>
      </c>
      <c r="Z196" s="152">
        <v>1.8E-3</v>
      </c>
      <c r="AA196" s="153">
        <f t="shared" si="23"/>
        <v>3.5999999999999999E-3</v>
      </c>
      <c r="AR196" s="17" t="s">
        <v>163</v>
      </c>
      <c r="AT196" s="17" t="s">
        <v>148</v>
      </c>
      <c r="AU196" s="17" t="s">
        <v>97</v>
      </c>
      <c r="AY196" s="17" t="s">
        <v>146</v>
      </c>
      <c r="BE196" s="154">
        <f t="shared" si="24"/>
        <v>0</v>
      </c>
      <c r="BF196" s="154">
        <f t="shared" si="25"/>
        <v>0</v>
      </c>
      <c r="BG196" s="154">
        <f t="shared" si="26"/>
        <v>0</v>
      </c>
      <c r="BH196" s="154">
        <f t="shared" si="27"/>
        <v>0</v>
      </c>
      <c r="BI196" s="154">
        <f t="shared" si="28"/>
        <v>0</v>
      </c>
      <c r="BJ196" s="17" t="s">
        <v>80</v>
      </c>
      <c r="BK196" s="154">
        <f t="shared" si="29"/>
        <v>0</v>
      </c>
      <c r="BL196" s="17" t="s">
        <v>163</v>
      </c>
      <c r="BM196" s="17" t="s">
        <v>729</v>
      </c>
    </row>
    <row r="197" spans="2:65" s="1" customFormat="1" ht="31.5" customHeight="1">
      <c r="B197" s="119"/>
      <c r="C197" s="147" t="s">
        <v>184</v>
      </c>
      <c r="D197" s="147" t="s">
        <v>148</v>
      </c>
      <c r="E197" s="148" t="s">
        <v>363</v>
      </c>
      <c r="F197" s="220" t="s">
        <v>364</v>
      </c>
      <c r="G197" s="220"/>
      <c r="H197" s="220"/>
      <c r="I197" s="220"/>
      <c r="J197" s="149" t="s">
        <v>151</v>
      </c>
      <c r="K197" s="150">
        <v>2</v>
      </c>
      <c r="L197" s="221"/>
      <c r="M197" s="221"/>
      <c r="N197" s="221">
        <f t="shared" si="20"/>
        <v>0</v>
      </c>
      <c r="O197" s="221"/>
      <c r="P197" s="221"/>
      <c r="Q197" s="221"/>
      <c r="R197" s="121"/>
      <c r="T197" s="151" t="s">
        <v>5</v>
      </c>
      <c r="U197" s="40" t="s">
        <v>38</v>
      </c>
      <c r="V197" s="152">
        <v>0.05</v>
      </c>
      <c r="W197" s="152">
        <f t="shared" si="21"/>
        <v>0.1</v>
      </c>
      <c r="X197" s="152">
        <v>0</v>
      </c>
      <c r="Y197" s="152">
        <f t="shared" si="22"/>
        <v>0</v>
      </c>
      <c r="Z197" s="152">
        <v>2.4E-2</v>
      </c>
      <c r="AA197" s="153">
        <f t="shared" si="23"/>
        <v>4.8000000000000001E-2</v>
      </c>
      <c r="AR197" s="17" t="s">
        <v>163</v>
      </c>
      <c r="AT197" s="17" t="s">
        <v>148</v>
      </c>
      <c r="AU197" s="17" t="s">
        <v>97</v>
      </c>
      <c r="AY197" s="17" t="s">
        <v>146</v>
      </c>
      <c r="BE197" s="154">
        <f t="shared" si="24"/>
        <v>0</v>
      </c>
      <c r="BF197" s="154">
        <f t="shared" si="25"/>
        <v>0</v>
      </c>
      <c r="BG197" s="154">
        <f t="shared" si="26"/>
        <v>0</v>
      </c>
      <c r="BH197" s="154">
        <f t="shared" si="27"/>
        <v>0</v>
      </c>
      <c r="BI197" s="154">
        <f t="shared" si="28"/>
        <v>0</v>
      </c>
      <c r="BJ197" s="17" t="s">
        <v>80</v>
      </c>
      <c r="BK197" s="154">
        <f t="shared" si="29"/>
        <v>0</v>
      </c>
      <c r="BL197" s="17" t="s">
        <v>163</v>
      </c>
      <c r="BM197" s="17" t="s">
        <v>730</v>
      </c>
    </row>
    <row r="198" spans="2:65" s="1" customFormat="1" ht="31.5" customHeight="1">
      <c r="B198" s="119"/>
      <c r="C198" s="147" t="s">
        <v>213</v>
      </c>
      <c r="D198" s="147" t="s">
        <v>148</v>
      </c>
      <c r="E198" s="148" t="s">
        <v>367</v>
      </c>
      <c r="F198" s="220" t="s">
        <v>368</v>
      </c>
      <c r="G198" s="220"/>
      <c r="H198" s="220"/>
      <c r="I198" s="220"/>
      <c r="J198" s="149" t="s">
        <v>151</v>
      </c>
      <c r="K198" s="150">
        <v>1</v>
      </c>
      <c r="L198" s="221"/>
      <c r="M198" s="221"/>
      <c r="N198" s="221">
        <f t="shared" si="20"/>
        <v>0</v>
      </c>
      <c r="O198" s="221"/>
      <c r="P198" s="221"/>
      <c r="Q198" s="221"/>
      <c r="R198" s="121"/>
      <c r="T198" s="151" t="s">
        <v>5</v>
      </c>
      <c r="U198" s="40" t="s">
        <v>38</v>
      </c>
      <c r="V198" s="152">
        <v>0.24299999999999999</v>
      </c>
      <c r="W198" s="152">
        <f t="shared" si="21"/>
        <v>0.24299999999999999</v>
      </c>
      <c r="X198" s="152">
        <v>0</v>
      </c>
      <c r="Y198" s="152">
        <f t="shared" si="22"/>
        <v>0</v>
      </c>
      <c r="Z198" s="152">
        <v>0</v>
      </c>
      <c r="AA198" s="153">
        <f t="shared" si="23"/>
        <v>0</v>
      </c>
      <c r="AR198" s="17" t="s">
        <v>163</v>
      </c>
      <c r="AT198" s="17" t="s">
        <v>148</v>
      </c>
      <c r="AU198" s="17" t="s">
        <v>97</v>
      </c>
      <c r="AY198" s="17" t="s">
        <v>146</v>
      </c>
      <c r="BE198" s="154">
        <f t="shared" si="24"/>
        <v>0</v>
      </c>
      <c r="BF198" s="154">
        <f t="shared" si="25"/>
        <v>0</v>
      </c>
      <c r="BG198" s="154">
        <f t="shared" si="26"/>
        <v>0</v>
      </c>
      <c r="BH198" s="154">
        <f t="shared" si="27"/>
        <v>0</v>
      </c>
      <c r="BI198" s="154">
        <f t="shared" si="28"/>
        <v>0</v>
      </c>
      <c r="BJ198" s="17" t="s">
        <v>80</v>
      </c>
      <c r="BK198" s="154">
        <f t="shared" si="29"/>
        <v>0</v>
      </c>
      <c r="BL198" s="17" t="s">
        <v>163</v>
      </c>
      <c r="BM198" s="17" t="s">
        <v>731</v>
      </c>
    </row>
    <row r="199" spans="2:65" s="1" customFormat="1" ht="31.5" customHeight="1">
      <c r="B199" s="119"/>
      <c r="C199" s="147" t="s">
        <v>223</v>
      </c>
      <c r="D199" s="147" t="s">
        <v>148</v>
      </c>
      <c r="E199" s="148" t="s">
        <v>379</v>
      </c>
      <c r="F199" s="220" t="s">
        <v>380</v>
      </c>
      <c r="G199" s="220"/>
      <c r="H199" s="220"/>
      <c r="I199" s="220"/>
      <c r="J199" s="149" t="s">
        <v>156</v>
      </c>
      <c r="K199" s="150">
        <v>2.3E-2</v>
      </c>
      <c r="L199" s="221"/>
      <c r="M199" s="221"/>
      <c r="N199" s="221">
        <f t="shared" si="20"/>
        <v>0</v>
      </c>
      <c r="O199" s="221"/>
      <c r="P199" s="221"/>
      <c r="Q199" s="221"/>
      <c r="R199" s="121"/>
      <c r="T199" s="151" t="s">
        <v>5</v>
      </c>
      <c r="U199" s="40" t="s">
        <v>38</v>
      </c>
      <c r="V199" s="152">
        <v>2.4209999999999998</v>
      </c>
      <c r="W199" s="152">
        <f t="shared" si="21"/>
        <v>5.5682999999999996E-2</v>
      </c>
      <c r="X199" s="152">
        <v>0</v>
      </c>
      <c r="Y199" s="152">
        <f t="shared" si="22"/>
        <v>0</v>
      </c>
      <c r="Z199" s="152">
        <v>0</v>
      </c>
      <c r="AA199" s="153">
        <f t="shared" si="23"/>
        <v>0</v>
      </c>
      <c r="AR199" s="17" t="s">
        <v>163</v>
      </c>
      <c r="AT199" s="17" t="s">
        <v>148</v>
      </c>
      <c r="AU199" s="17" t="s">
        <v>97</v>
      </c>
      <c r="AY199" s="17" t="s">
        <v>146</v>
      </c>
      <c r="BE199" s="154">
        <f t="shared" si="24"/>
        <v>0</v>
      </c>
      <c r="BF199" s="154">
        <f t="shared" si="25"/>
        <v>0</v>
      </c>
      <c r="BG199" s="154">
        <f t="shared" si="26"/>
        <v>0</v>
      </c>
      <c r="BH199" s="154">
        <f t="shared" si="27"/>
        <v>0</v>
      </c>
      <c r="BI199" s="154">
        <f t="shared" si="28"/>
        <v>0</v>
      </c>
      <c r="BJ199" s="17" t="s">
        <v>80</v>
      </c>
      <c r="BK199" s="154">
        <f t="shared" si="29"/>
        <v>0</v>
      </c>
      <c r="BL199" s="17" t="s">
        <v>163</v>
      </c>
      <c r="BM199" s="17" t="s">
        <v>732</v>
      </c>
    </row>
    <row r="200" spans="2:65" s="9" customFormat="1" ht="29.85" customHeight="1">
      <c r="B200" s="136"/>
      <c r="C200" s="137"/>
      <c r="D200" s="146" t="s">
        <v>120</v>
      </c>
      <c r="E200" s="146"/>
      <c r="F200" s="146"/>
      <c r="G200" s="146"/>
      <c r="H200" s="146"/>
      <c r="I200" s="146"/>
      <c r="J200" s="146"/>
      <c r="K200" s="146"/>
      <c r="L200" s="146"/>
      <c r="M200" s="146"/>
      <c r="N200" s="224">
        <f>BK200</f>
        <v>0</v>
      </c>
      <c r="O200" s="225"/>
      <c r="P200" s="225"/>
      <c r="Q200" s="225"/>
      <c r="R200" s="139"/>
      <c r="T200" s="140"/>
      <c r="U200" s="137"/>
      <c r="V200" s="137"/>
      <c r="W200" s="141">
        <f>SUM(W201:W205)</f>
        <v>0.42802400000000002</v>
      </c>
      <c r="X200" s="137"/>
      <c r="Y200" s="141">
        <f>SUM(Y201:Y205)</f>
        <v>3.9199999999999999E-3</v>
      </c>
      <c r="Z200" s="137"/>
      <c r="AA200" s="142">
        <f>SUM(AA201:AA205)</f>
        <v>0</v>
      </c>
      <c r="AR200" s="143" t="s">
        <v>97</v>
      </c>
      <c r="AT200" s="144" t="s">
        <v>72</v>
      </c>
      <c r="AU200" s="144" t="s">
        <v>80</v>
      </c>
      <c r="AY200" s="143" t="s">
        <v>146</v>
      </c>
      <c r="BK200" s="145">
        <f>SUM(BK201:BK205)</f>
        <v>0</v>
      </c>
    </row>
    <row r="201" spans="2:65" s="1" customFormat="1" ht="22.5" customHeight="1">
      <c r="B201" s="119"/>
      <c r="C201" s="147" t="s">
        <v>180</v>
      </c>
      <c r="D201" s="147" t="s">
        <v>148</v>
      </c>
      <c r="E201" s="148" t="s">
        <v>383</v>
      </c>
      <c r="F201" s="220" t="s">
        <v>384</v>
      </c>
      <c r="G201" s="220"/>
      <c r="H201" s="220"/>
      <c r="I201" s="220"/>
      <c r="J201" s="149" t="s">
        <v>170</v>
      </c>
      <c r="K201" s="150">
        <v>1.6</v>
      </c>
      <c r="L201" s="221"/>
      <c r="M201" s="221"/>
      <c r="N201" s="221">
        <f>ROUND(L201*K201,2)</f>
        <v>0</v>
      </c>
      <c r="O201" s="221"/>
      <c r="P201" s="221"/>
      <c r="Q201" s="221"/>
      <c r="R201" s="121"/>
      <c r="T201" s="151" t="s">
        <v>5</v>
      </c>
      <c r="U201" s="40" t="s">
        <v>38</v>
      </c>
      <c r="V201" s="152">
        <v>0.26</v>
      </c>
      <c r="W201" s="152">
        <f>V201*K201</f>
        <v>0.41600000000000004</v>
      </c>
      <c r="X201" s="152">
        <v>0</v>
      </c>
      <c r="Y201" s="152">
        <f>X201*K201</f>
        <v>0</v>
      </c>
      <c r="Z201" s="152">
        <v>0</v>
      </c>
      <c r="AA201" s="153">
        <f>Z201*K201</f>
        <v>0</v>
      </c>
      <c r="AR201" s="17" t="s">
        <v>163</v>
      </c>
      <c r="AT201" s="17" t="s">
        <v>148</v>
      </c>
      <c r="AU201" s="17" t="s">
        <v>97</v>
      </c>
      <c r="AY201" s="17" t="s">
        <v>146</v>
      </c>
      <c r="BE201" s="154">
        <f>IF(U201="základní",N201,0)</f>
        <v>0</v>
      </c>
      <c r="BF201" s="154">
        <f>IF(U201="snížená",N201,0)</f>
        <v>0</v>
      </c>
      <c r="BG201" s="154">
        <f>IF(U201="zákl. přenesená",N201,0)</f>
        <v>0</v>
      </c>
      <c r="BH201" s="154">
        <f>IF(U201="sníž. přenesená",N201,0)</f>
        <v>0</v>
      </c>
      <c r="BI201" s="154">
        <f>IF(U201="nulová",N201,0)</f>
        <v>0</v>
      </c>
      <c r="BJ201" s="17" t="s">
        <v>80</v>
      </c>
      <c r="BK201" s="154">
        <f>ROUND(L201*K201,2)</f>
        <v>0</v>
      </c>
      <c r="BL201" s="17" t="s">
        <v>163</v>
      </c>
      <c r="BM201" s="17" t="s">
        <v>733</v>
      </c>
    </row>
    <row r="202" spans="2:65" s="1" customFormat="1" ht="22.5" customHeight="1">
      <c r="B202" s="119"/>
      <c r="C202" s="155" t="s">
        <v>192</v>
      </c>
      <c r="D202" s="155" t="s">
        <v>218</v>
      </c>
      <c r="E202" s="156" t="s">
        <v>387</v>
      </c>
      <c r="F202" s="222" t="s">
        <v>388</v>
      </c>
      <c r="G202" s="222"/>
      <c r="H202" s="222"/>
      <c r="I202" s="222"/>
      <c r="J202" s="157" t="s">
        <v>151</v>
      </c>
      <c r="K202" s="158">
        <v>2</v>
      </c>
      <c r="L202" s="223"/>
      <c r="M202" s="223"/>
      <c r="N202" s="223">
        <f>ROUND(L202*K202,2)</f>
        <v>0</v>
      </c>
      <c r="O202" s="221"/>
      <c r="P202" s="221"/>
      <c r="Q202" s="221"/>
      <c r="R202" s="121"/>
      <c r="T202" s="151" t="s">
        <v>5</v>
      </c>
      <c r="U202" s="40" t="s">
        <v>38</v>
      </c>
      <c r="V202" s="152">
        <v>0</v>
      </c>
      <c r="W202" s="152">
        <f>V202*K202</f>
        <v>0</v>
      </c>
      <c r="X202" s="152">
        <v>5.9999999999999995E-4</v>
      </c>
      <c r="Y202" s="152">
        <f>X202*K202</f>
        <v>1.1999999999999999E-3</v>
      </c>
      <c r="Z202" s="152">
        <v>0</v>
      </c>
      <c r="AA202" s="153">
        <f>Z202*K202</f>
        <v>0</v>
      </c>
      <c r="AR202" s="17" t="s">
        <v>310</v>
      </c>
      <c r="AT202" s="17" t="s">
        <v>218</v>
      </c>
      <c r="AU202" s="17" t="s">
        <v>97</v>
      </c>
      <c r="AY202" s="17" t="s">
        <v>146</v>
      </c>
      <c r="BE202" s="154">
        <f>IF(U202="základní",N202,0)</f>
        <v>0</v>
      </c>
      <c r="BF202" s="154">
        <f>IF(U202="snížená",N202,0)</f>
        <v>0</v>
      </c>
      <c r="BG202" s="154">
        <f>IF(U202="zákl. přenesená",N202,0)</f>
        <v>0</v>
      </c>
      <c r="BH202" s="154">
        <f>IF(U202="sníž. přenesená",N202,0)</f>
        <v>0</v>
      </c>
      <c r="BI202" s="154">
        <f>IF(U202="nulová",N202,0)</f>
        <v>0</v>
      </c>
      <c r="BJ202" s="17" t="s">
        <v>80</v>
      </c>
      <c r="BK202" s="154">
        <f>ROUND(L202*K202,2)</f>
        <v>0</v>
      </c>
      <c r="BL202" s="17" t="s">
        <v>163</v>
      </c>
      <c r="BM202" s="17" t="s">
        <v>734</v>
      </c>
    </row>
    <row r="203" spans="2:65" s="1" customFormat="1" ht="31.5" customHeight="1">
      <c r="B203" s="119"/>
      <c r="C203" s="155" t="s">
        <v>197</v>
      </c>
      <c r="D203" s="155" t="s">
        <v>218</v>
      </c>
      <c r="E203" s="156" t="s">
        <v>391</v>
      </c>
      <c r="F203" s="222" t="s">
        <v>392</v>
      </c>
      <c r="G203" s="222"/>
      <c r="H203" s="222"/>
      <c r="I203" s="222"/>
      <c r="J203" s="157" t="s">
        <v>151</v>
      </c>
      <c r="K203" s="158">
        <v>1</v>
      </c>
      <c r="L203" s="223"/>
      <c r="M203" s="223"/>
      <c r="N203" s="223">
        <f>ROUND(L203*K203,2)</f>
        <v>0</v>
      </c>
      <c r="O203" s="221"/>
      <c r="P203" s="221"/>
      <c r="Q203" s="221"/>
      <c r="R203" s="121"/>
      <c r="T203" s="151" t="s">
        <v>5</v>
      </c>
      <c r="U203" s="40" t="s">
        <v>38</v>
      </c>
      <c r="V203" s="152">
        <v>0</v>
      </c>
      <c r="W203" s="152">
        <f>V203*K203</f>
        <v>0</v>
      </c>
      <c r="X203" s="152">
        <v>5.1999999999999995E-4</v>
      </c>
      <c r="Y203" s="152">
        <f>X203*K203</f>
        <v>5.1999999999999995E-4</v>
      </c>
      <c r="Z203" s="152">
        <v>0</v>
      </c>
      <c r="AA203" s="153">
        <f>Z203*K203</f>
        <v>0</v>
      </c>
      <c r="AR203" s="17" t="s">
        <v>310</v>
      </c>
      <c r="AT203" s="17" t="s">
        <v>218</v>
      </c>
      <c r="AU203" s="17" t="s">
        <v>97</v>
      </c>
      <c r="AY203" s="17" t="s">
        <v>146</v>
      </c>
      <c r="BE203" s="154">
        <f>IF(U203="základní",N203,0)</f>
        <v>0</v>
      </c>
      <c r="BF203" s="154">
        <f>IF(U203="snížená",N203,0)</f>
        <v>0</v>
      </c>
      <c r="BG203" s="154">
        <f>IF(U203="zákl. přenesená",N203,0)</f>
        <v>0</v>
      </c>
      <c r="BH203" s="154">
        <f>IF(U203="sníž. přenesená",N203,0)</f>
        <v>0</v>
      </c>
      <c r="BI203" s="154">
        <f>IF(U203="nulová",N203,0)</f>
        <v>0</v>
      </c>
      <c r="BJ203" s="17" t="s">
        <v>80</v>
      </c>
      <c r="BK203" s="154">
        <f>ROUND(L203*K203,2)</f>
        <v>0</v>
      </c>
      <c r="BL203" s="17" t="s">
        <v>163</v>
      </c>
      <c r="BM203" s="17" t="s">
        <v>735</v>
      </c>
    </row>
    <row r="204" spans="2:65" s="1" customFormat="1" ht="22.5" customHeight="1">
      <c r="B204" s="119"/>
      <c r="C204" s="155" t="s">
        <v>201</v>
      </c>
      <c r="D204" s="155" t="s">
        <v>218</v>
      </c>
      <c r="E204" s="156" t="s">
        <v>395</v>
      </c>
      <c r="F204" s="222" t="s">
        <v>396</v>
      </c>
      <c r="G204" s="222"/>
      <c r="H204" s="222"/>
      <c r="I204" s="222"/>
      <c r="J204" s="157" t="s">
        <v>151</v>
      </c>
      <c r="K204" s="158">
        <v>1</v>
      </c>
      <c r="L204" s="223"/>
      <c r="M204" s="223"/>
      <c r="N204" s="223">
        <f>ROUND(L204*K204,2)</f>
        <v>0</v>
      </c>
      <c r="O204" s="221"/>
      <c r="P204" s="221"/>
      <c r="Q204" s="221"/>
      <c r="R204" s="121"/>
      <c r="T204" s="151" t="s">
        <v>5</v>
      </c>
      <c r="U204" s="40" t="s">
        <v>38</v>
      </c>
      <c r="V204" s="152">
        <v>0</v>
      </c>
      <c r="W204" s="152">
        <f>V204*K204</f>
        <v>0</v>
      </c>
      <c r="X204" s="152">
        <v>2.2000000000000001E-3</v>
      </c>
      <c r="Y204" s="152">
        <f>X204*K204</f>
        <v>2.2000000000000001E-3</v>
      </c>
      <c r="Z204" s="152">
        <v>0</v>
      </c>
      <c r="AA204" s="153">
        <f>Z204*K204</f>
        <v>0</v>
      </c>
      <c r="AR204" s="17" t="s">
        <v>310</v>
      </c>
      <c r="AT204" s="17" t="s">
        <v>218</v>
      </c>
      <c r="AU204" s="17" t="s">
        <v>97</v>
      </c>
      <c r="AY204" s="17" t="s">
        <v>146</v>
      </c>
      <c r="BE204" s="154">
        <f>IF(U204="základní",N204,0)</f>
        <v>0</v>
      </c>
      <c r="BF204" s="154">
        <f>IF(U204="snížená",N204,0)</f>
        <v>0</v>
      </c>
      <c r="BG204" s="154">
        <f>IF(U204="zákl. přenesená",N204,0)</f>
        <v>0</v>
      </c>
      <c r="BH204" s="154">
        <f>IF(U204="sníž. přenesená",N204,0)</f>
        <v>0</v>
      </c>
      <c r="BI204" s="154">
        <f>IF(U204="nulová",N204,0)</f>
        <v>0</v>
      </c>
      <c r="BJ204" s="17" t="s">
        <v>80</v>
      </c>
      <c r="BK204" s="154">
        <f>ROUND(L204*K204,2)</f>
        <v>0</v>
      </c>
      <c r="BL204" s="17" t="s">
        <v>163</v>
      </c>
      <c r="BM204" s="17" t="s">
        <v>736</v>
      </c>
    </row>
    <row r="205" spans="2:65" s="1" customFormat="1" ht="31.5" customHeight="1">
      <c r="B205" s="119"/>
      <c r="C205" s="147" t="s">
        <v>310</v>
      </c>
      <c r="D205" s="147" t="s">
        <v>148</v>
      </c>
      <c r="E205" s="148" t="s">
        <v>412</v>
      </c>
      <c r="F205" s="220" t="s">
        <v>413</v>
      </c>
      <c r="G205" s="220"/>
      <c r="H205" s="220"/>
      <c r="I205" s="220"/>
      <c r="J205" s="149" t="s">
        <v>156</v>
      </c>
      <c r="K205" s="150">
        <v>4.0000000000000001E-3</v>
      </c>
      <c r="L205" s="221"/>
      <c r="M205" s="221"/>
      <c r="N205" s="221">
        <f>ROUND(L205*K205,2)</f>
        <v>0</v>
      </c>
      <c r="O205" s="221"/>
      <c r="P205" s="221"/>
      <c r="Q205" s="221"/>
      <c r="R205" s="121"/>
      <c r="T205" s="151" t="s">
        <v>5</v>
      </c>
      <c r="U205" s="40" t="s">
        <v>38</v>
      </c>
      <c r="V205" s="152">
        <v>3.0059999999999998</v>
      </c>
      <c r="W205" s="152">
        <f>V205*K205</f>
        <v>1.2024E-2</v>
      </c>
      <c r="X205" s="152">
        <v>0</v>
      </c>
      <c r="Y205" s="152">
        <f>X205*K205</f>
        <v>0</v>
      </c>
      <c r="Z205" s="152">
        <v>0</v>
      </c>
      <c r="AA205" s="153">
        <f>Z205*K205</f>
        <v>0</v>
      </c>
      <c r="AR205" s="17" t="s">
        <v>163</v>
      </c>
      <c r="AT205" s="17" t="s">
        <v>148</v>
      </c>
      <c r="AU205" s="17" t="s">
        <v>97</v>
      </c>
      <c r="AY205" s="17" t="s">
        <v>146</v>
      </c>
      <c r="BE205" s="154">
        <f>IF(U205="základní",N205,0)</f>
        <v>0</v>
      </c>
      <c r="BF205" s="154">
        <f>IF(U205="snížená",N205,0)</f>
        <v>0</v>
      </c>
      <c r="BG205" s="154">
        <f>IF(U205="zákl. přenesená",N205,0)</f>
        <v>0</v>
      </c>
      <c r="BH205" s="154">
        <f>IF(U205="sníž. přenesená",N205,0)</f>
        <v>0</v>
      </c>
      <c r="BI205" s="154">
        <f>IF(U205="nulová",N205,0)</f>
        <v>0</v>
      </c>
      <c r="BJ205" s="17" t="s">
        <v>80</v>
      </c>
      <c r="BK205" s="154">
        <f>ROUND(L205*K205,2)</f>
        <v>0</v>
      </c>
      <c r="BL205" s="17" t="s">
        <v>163</v>
      </c>
      <c r="BM205" s="17" t="s">
        <v>737</v>
      </c>
    </row>
    <row r="206" spans="2:65" s="9" customFormat="1" ht="29.85" customHeight="1">
      <c r="B206" s="136"/>
      <c r="C206" s="137"/>
      <c r="D206" s="146" t="s">
        <v>123</v>
      </c>
      <c r="E206" s="146"/>
      <c r="F206" s="146"/>
      <c r="G206" s="146"/>
      <c r="H206" s="146"/>
      <c r="I206" s="146"/>
      <c r="J206" s="146"/>
      <c r="K206" s="146"/>
      <c r="L206" s="146"/>
      <c r="M206" s="146"/>
      <c r="N206" s="224">
        <f>BK206</f>
        <v>0</v>
      </c>
      <c r="O206" s="225"/>
      <c r="P206" s="225"/>
      <c r="Q206" s="225"/>
      <c r="R206" s="139"/>
      <c r="T206" s="140"/>
      <c r="U206" s="137"/>
      <c r="V206" s="137"/>
      <c r="W206" s="141">
        <f>SUM(W207:W218)</f>
        <v>151.19825</v>
      </c>
      <c r="X206" s="137"/>
      <c r="Y206" s="141">
        <f>SUM(Y207:Y218)</f>
        <v>0.38981499999999997</v>
      </c>
      <c r="Z206" s="137"/>
      <c r="AA206" s="142">
        <f>SUM(AA207:AA218)</f>
        <v>0.23249500000000001</v>
      </c>
      <c r="AR206" s="143" t="s">
        <v>97</v>
      </c>
      <c r="AT206" s="144" t="s">
        <v>72</v>
      </c>
      <c r="AU206" s="144" t="s">
        <v>80</v>
      </c>
      <c r="AY206" s="143" t="s">
        <v>146</v>
      </c>
      <c r="BK206" s="145">
        <f>SUM(BK207:BK218)</f>
        <v>0</v>
      </c>
    </row>
    <row r="207" spans="2:65" s="1" customFormat="1" ht="31.5" customHeight="1">
      <c r="B207" s="119"/>
      <c r="C207" s="147" t="s">
        <v>354</v>
      </c>
      <c r="D207" s="147" t="s">
        <v>148</v>
      </c>
      <c r="E207" s="148" t="s">
        <v>738</v>
      </c>
      <c r="F207" s="220" t="s">
        <v>739</v>
      </c>
      <c r="G207" s="220"/>
      <c r="H207" s="220"/>
      <c r="I207" s="220"/>
      <c r="J207" s="149" t="s">
        <v>161</v>
      </c>
      <c r="K207" s="150">
        <v>88</v>
      </c>
      <c r="L207" s="221"/>
      <c r="M207" s="221"/>
      <c r="N207" s="221">
        <f t="shared" ref="N207:N218" si="30">ROUND(L207*K207,2)</f>
        <v>0</v>
      </c>
      <c r="O207" s="221"/>
      <c r="P207" s="221"/>
      <c r="Q207" s="221"/>
      <c r="R207" s="121"/>
      <c r="T207" s="151" t="s">
        <v>5</v>
      </c>
      <c r="U207" s="40" t="s">
        <v>38</v>
      </c>
      <c r="V207" s="152">
        <v>0.36</v>
      </c>
      <c r="W207" s="152">
        <f t="shared" ref="W207:W218" si="31">V207*K207</f>
        <v>31.68</v>
      </c>
      <c r="X207" s="152">
        <v>0</v>
      </c>
      <c r="Y207" s="152">
        <f t="shared" ref="Y207:Y218" si="32">X207*K207</f>
        <v>0</v>
      </c>
      <c r="Z207" s="152">
        <v>0</v>
      </c>
      <c r="AA207" s="153">
        <f t="shared" ref="AA207:AA218" si="33">Z207*K207</f>
        <v>0</v>
      </c>
      <c r="AR207" s="17" t="s">
        <v>163</v>
      </c>
      <c r="AT207" s="17" t="s">
        <v>148</v>
      </c>
      <c r="AU207" s="17" t="s">
        <v>97</v>
      </c>
      <c r="AY207" s="17" t="s">
        <v>146</v>
      </c>
      <c r="BE207" s="154">
        <f t="shared" ref="BE207:BE218" si="34">IF(U207="základní",N207,0)</f>
        <v>0</v>
      </c>
      <c r="BF207" s="154">
        <f t="shared" ref="BF207:BF218" si="35">IF(U207="snížená",N207,0)</f>
        <v>0</v>
      </c>
      <c r="BG207" s="154">
        <f t="shared" ref="BG207:BG218" si="36">IF(U207="zákl. přenesená",N207,0)</f>
        <v>0</v>
      </c>
      <c r="BH207" s="154">
        <f t="shared" ref="BH207:BH218" si="37">IF(U207="sníž. přenesená",N207,0)</f>
        <v>0</v>
      </c>
      <c r="BI207" s="154">
        <f t="shared" ref="BI207:BI218" si="38">IF(U207="nulová",N207,0)</f>
        <v>0</v>
      </c>
      <c r="BJ207" s="17" t="s">
        <v>80</v>
      </c>
      <c r="BK207" s="154">
        <f t="shared" ref="BK207:BK218" si="39">ROUND(L207*K207,2)</f>
        <v>0</v>
      </c>
      <c r="BL207" s="17" t="s">
        <v>163</v>
      </c>
      <c r="BM207" s="17" t="s">
        <v>740</v>
      </c>
    </row>
    <row r="208" spans="2:65" s="1" customFormat="1" ht="22.5" customHeight="1">
      <c r="B208" s="119"/>
      <c r="C208" s="147" t="s">
        <v>382</v>
      </c>
      <c r="D208" s="147" t="s">
        <v>148</v>
      </c>
      <c r="E208" s="148" t="s">
        <v>429</v>
      </c>
      <c r="F208" s="220" t="s">
        <v>430</v>
      </c>
      <c r="G208" s="220"/>
      <c r="H208" s="220"/>
      <c r="I208" s="220"/>
      <c r="J208" s="149" t="s">
        <v>161</v>
      </c>
      <c r="K208" s="150">
        <v>88</v>
      </c>
      <c r="L208" s="221"/>
      <c r="M208" s="221"/>
      <c r="N208" s="221">
        <f t="shared" si="30"/>
        <v>0</v>
      </c>
      <c r="O208" s="221"/>
      <c r="P208" s="221"/>
      <c r="Q208" s="221"/>
      <c r="R208" s="121"/>
      <c r="T208" s="151" t="s">
        <v>5</v>
      </c>
      <c r="U208" s="40" t="s">
        <v>38</v>
      </c>
      <c r="V208" s="152">
        <v>2.4E-2</v>
      </c>
      <c r="W208" s="152">
        <f t="shared" si="31"/>
        <v>2.1120000000000001</v>
      </c>
      <c r="X208" s="152">
        <v>0</v>
      </c>
      <c r="Y208" s="152">
        <f t="shared" si="32"/>
        <v>0</v>
      </c>
      <c r="Z208" s="152">
        <v>0</v>
      </c>
      <c r="AA208" s="153">
        <f t="shared" si="33"/>
        <v>0</v>
      </c>
      <c r="AR208" s="17" t="s">
        <v>163</v>
      </c>
      <c r="AT208" s="17" t="s">
        <v>148</v>
      </c>
      <c r="AU208" s="17" t="s">
        <v>97</v>
      </c>
      <c r="AY208" s="17" t="s">
        <v>146</v>
      </c>
      <c r="BE208" s="154">
        <f t="shared" si="34"/>
        <v>0</v>
      </c>
      <c r="BF208" s="154">
        <f t="shared" si="35"/>
        <v>0</v>
      </c>
      <c r="BG208" s="154">
        <f t="shared" si="36"/>
        <v>0</v>
      </c>
      <c r="BH208" s="154">
        <f t="shared" si="37"/>
        <v>0</v>
      </c>
      <c r="BI208" s="154">
        <f t="shared" si="38"/>
        <v>0</v>
      </c>
      <c r="BJ208" s="17" t="s">
        <v>80</v>
      </c>
      <c r="BK208" s="154">
        <f t="shared" si="39"/>
        <v>0</v>
      </c>
      <c r="BL208" s="17" t="s">
        <v>163</v>
      </c>
      <c r="BM208" s="17" t="s">
        <v>741</v>
      </c>
    </row>
    <row r="209" spans="2:65" s="1" customFormat="1" ht="31.5" customHeight="1">
      <c r="B209" s="119"/>
      <c r="C209" s="147" t="s">
        <v>530</v>
      </c>
      <c r="D209" s="147" t="s">
        <v>148</v>
      </c>
      <c r="E209" s="148" t="s">
        <v>742</v>
      </c>
      <c r="F209" s="220" t="s">
        <v>743</v>
      </c>
      <c r="G209" s="220"/>
      <c r="H209" s="220"/>
      <c r="I209" s="220"/>
      <c r="J209" s="149" t="s">
        <v>161</v>
      </c>
      <c r="K209" s="150">
        <v>88</v>
      </c>
      <c r="L209" s="221"/>
      <c r="M209" s="221"/>
      <c r="N209" s="221">
        <f t="shared" si="30"/>
        <v>0</v>
      </c>
      <c r="O209" s="221"/>
      <c r="P209" s="221"/>
      <c r="Q209" s="221"/>
      <c r="R209" s="121"/>
      <c r="T209" s="151" t="s">
        <v>5</v>
      </c>
      <c r="U209" s="40" t="s">
        <v>38</v>
      </c>
      <c r="V209" s="152">
        <v>0.105</v>
      </c>
      <c r="W209" s="152">
        <f t="shared" si="31"/>
        <v>9.24</v>
      </c>
      <c r="X209" s="152">
        <v>0</v>
      </c>
      <c r="Y209" s="152">
        <f t="shared" si="32"/>
        <v>0</v>
      </c>
      <c r="Z209" s="152">
        <v>2.5000000000000001E-3</v>
      </c>
      <c r="AA209" s="153">
        <f t="shared" si="33"/>
        <v>0.22</v>
      </c>
      <c r="AR209" s="17" t="s">
        <v>163</v>
      </c>
      <c r="AT209" s="17" t="s">
        <v>148</v>
      </c>
      <c r="AU209" s="17" t="s">
        <v>97</v>
      </c>
      <c r="AY209" s="17" t="s">
        <v>146</v>
      </c>
      <c r="BE209" s="154">
        <f t="shared" si="34"/>
        <v>0</v>
      </c>
      <c r="BF209" s="154">
        <f t="shared" si="35"/>
        <v>0</v>
      </c>
      <c r="BG209" s="154">
        <f t="shared" si="36"/>
        <v>0</v>
      </c>
      <c r="BH209" s="154">
        <f t="shared" si="37"/>
        <v>0</v>
      </c>
      <c r="BI209" s="154">
        <f t="shared" si="38"/>
        <v>0</v>
      </c>
      <c r="BJ209" s="17" t="s">
        <v>80</v>
      </c>
      <c r="BK209" s="154">
        <f t="shared" si="39"/>
        <v>0</v>
      </c>
      <c r="BL209" s="17" t="s">
        <v>163</v>
      </c>
      <c r="BM209" s="17" t="s">
        <v>744</v>
      </c>
    </row>
    <row r="210" spans="2:65" s="1" customFormat="1" ht="22.5" customHeight="1">
      <c r="B210" s="119"/>
      <c r="C210" s="147" t="s">
        <v>386</v>
      </c>
      <c r="D210" s="147" t="s">
        <v>148</v>
      </c>
      <c r="E210" s="148" t="s">
        <v>745</v>
      </c>
      <c r="F210" s="220" t="s">
        <v>746</v>
      </c>
      <c r="G210" s="220"/>
      <c r="H210" s="220"/>
      <c r="I210" s="220"/>
      <c r="J210" s="149" t="s">
        <v>161</v>
      </c>
      <c r="K210" s="150">
        <v>88</v>
      </c>
      <c r="L210" s="221"/>
      <c r="M210" s="221"/>
      <c r="N210" s="221">
        <f t="shared" si="30"/>
        <v>0</v>
      </c>
      <c r="O210" s="221"/>
      <c r="P210" s="221"/>
      <c r="Q210" s="221"/>
      <c r="R210" s="121"/>
      <c r="T210" s="151" t="s">
        <v>5</v>
      </c>
      <c r="U210" s="40" t="s">
        <v>38</v>
      </c>
      <c r="V210" s="152">
        <v>0.35</v>
      </c>
      <c r="W210" s="152">
        <f t="shared" si="31"/>
        <v>30.799999999999997</v>
      </c>
      <c r="X210" s="152">
        <v>2.9999999999999997E-4</v>
      </c>
      <c r="Y210" s="152">
        <f t="shared" si="32"/>
        <v>2.6399999999999996E-2</v>
      </c>
      <c r="Z210" s="152">
        <v>0</v>
      </c>
      <c r="AA210" s="153">
        <f t="shared" si="33"/>
        <v>0</v>
      </c>
      <c r="AR210" s="17" t="s">
        <v>163</v>
      </c>
      <c r="AT210" s="17" t="s">
        <v>148</v>
      </c>
      <c r="AU210" s="17" t="s">
        <v>97</v>
      </c>
      <c r="AY210" s="17" t="s">
        <v>146</v>
      </c>
      <c r="BE210" s="154">
        <f t="shared" si="34"/>
        <v>0</v>
      </c>
      <c r="BF210" s="154">
        <f t="shared" si="35"/>
        <v>0</v>
      </c>
      <c r="BG210" s="154">
        <f t="shared" si="36"/>
        <v>0</v>
      </c>
      <c r="BH210" s="154">
        <f t="shared" si="37"/>
        <v>0</v>
      </c>
      <c r="BI210" s="154">
        <f t="shared" si="38"/>
        <v>0</v>
      </c>
      <c r="BJ210" s="17" t="s">
        <v>80</v>
      </c>
      <c r="BK210" s="154">
        <f t="shared" si="39"/>
        <v>0</v>
      </c>
      <c r="BL210" s="17" t="s">
        <v>163</v>
      </c>
      <c r="BM210" s="17" t="s">
        <v>747</v>
      </c>
    </row>
    <row r="211" spans="2:65" s="1" customFormat="1" ht="31.5" customHeight="1">
      <c r="B211" s="119"/>
      <c r="C211" s="155" t="s">
        <v>390</v>
      </c>
      <c r="D211" s="155" t="s">
        <v>218</v>
      </c>
      <c r="E211" s="156" t="s">
        <v>748</v>
      </c>
      <c r="F211" s="222" t="s">
        <v>749</v>
      </c>
      <c r="G211" s="222"/>
      <c r="H211" s="222"/>
      <c r="I211" s="222"/>
      <c r="J211" s="157" t="s">
        <v>161</v>
      </c>
      <c r="K211" s="158">
        <v>96.8</v>
      </c>
      <c r="L211" s="223"/>
      <c r="M211" s="223"/>
      <c r="N211" s="223">
        <f t="shared" si="30"/>
        <v>0</v>
      </c>
      <c r="O211" s="221"/>
      <c r="P211" s="221"/>
      <c r="Q211" s="221"/>
      <c r="R211" s="121"/>
      <c r="T211" s="151" t="s">
        <v>5</v>
      </c>
      <c r="U211" s="40" t="s">
        <v>38</v>
      </c>
      <c r="V211" s="152">
        <v>0</v>
      </c>
      <c r="W211" s="152">
        <f t="shared" si="31"/>
        <v>0</v>
      </c>
      <c r="X211" s="152">
        <v>3.5500000000000002E-3</v>
      </c>
      <c r="Y211" s="152">
        <f t="shared" si="32"/>
        <v>0.34364</v>
      </c>
      <c r="Z211" s="152">
        <v>0</v>
      </c>
      <c r="AA211" s="153">
        <f t="shared" si="33"/>
        <v>0</v>
      </c>
      <c r="AR211" s="17" t="s">
        <v>310</v>
      </c>
      <c r="AT211" s="17" t="s">
        <v>218</v>
      </c>
      <c r="AU211" s="17" t="s">
        <v>97</v>
      </c>
      <c r="AY211" s="17" t="s">
        <v>146</v>
      </c>
      <c r="BE211" s="154">
        <f t="shared" si="34"/>
        <v>0</v>
      </c>
      <c r="BF211" s="154">
        <f t="shared" si="35"/>
        <v>0</v>
      </c>
      <c r="BG211" s="154">
        <f t="shared" si="36"/>
        <v>0</v>
      </c>
      <c r="BH211" s="154">
        <f t="shared" si="37"/>
        <v>0</v>
      </c>
      <c r="BI211" s="154">
        <f t="shared" si="38"/>
        <v>0</v>
      </c>
      <c r="BJ211" s="17" t="s">
        <v>80</v>
      </c>
      <c r="BK211" s="154">
        <f t="shared" si="39"/>
        <v>0</v>
      </c>
      <c r="BL211" s="17" t="s">
        <v>163</v>
      </c>
      <c r="BM211" s="17" t="s">
        <v>750</v>
      </c>
    </row>
    <row r="212" spans="2:65" s="1" customFormat="1" ht="31.5" customHeight="1">
      <c r="B212" s="119"/>
      <c r="C212" s="147" t="s">
        <v>534</v>
      </c>
      <c r="D212" s="147" t="s">
        <v>148</v>
      </c>
      <c r="E212" s="148" t="s">
        <v>751</v>
      </c>
      <c r="F212" s="220" t="s">
        <v>752</v>
      </c>
      <c r="G212" s="220"/>
      <c r="H212" s="220"/>
      <c r="I212" s="220"/>
      <c r="J212" s="149" t="s">
        <v>170</v>
      </c>
      <c r="K212" s="150">
        <v>41.65</v>
      </c>
      <c r="L212" s="221"/>
      <c r="M212" s="221"/>
      <c r="N212" s="221">
        <f t="shared" si="30"/>
        <v>0</v>
      </c>
      <c r="O212" s="221"/>
      <c r="P212" s="221"/>
      <c r="Q212" s="221"/>
      <c r="R212" s="121"/>
      <c r="T212" s="151" t="s">
        <v>5</v>
      </c>
      <c r="U212" s="40" t="s">
        <v>38</v>
      </c>
      <c r="V212" s="152">
        <v>3.5000000000000003E-2</v>
      </c>
      <c r="W212" s="152">
        <f t="shared" si="31"/>
        <v>1.4577500000000001</v>
      </c>
      <c r="X212" s="152">
        <v>0</v>
      </c>
      <c r="Y212" s="152">
        <f t="shared" si="32"/>
        <v>0</v>
      </c>
      <c r="Z212" s="152">
        <v>2.9999999999999997E-4</v>
      </c>
      <c r="AA212" s="153">
        <f t="shared" si="33"/>
        <v>1.2494999999999999E-2</v>
      </c>
      <c r="AR212" s="17" t="s">
        <v>163</v>
      </c>
      <c r="AT212" s="17" t="s">
        <v>148</v>
      </c>
      <c r="AU212" s="17" t="s">
        <v>97</v>
      </c>
      <c r="AY212" s="17" t="s">
        <v>146</v>
      </c>
      <c r="BE212" s="154">
        <f t="shared" si="34"/>
        <v>0</v>
      </c>
      <c r="BF212" s="154">
        <f t="shared" si="35"/>
        <v>0</v>
      </c>
      <c r="BG212" s="154">
        <f t="shared" si="36"/>
        <v>0</v>
      </c>
      <c r="BH212" s="154">
        <f t="shared" si="37"/>
        <v>0</v>
      </c>
      <c r="BI212" s="154">
        <f t="shared" si="38"/>
        <v>0</v>
      </c>
      <c r="BJ212" s="17" t="s">
        <v>80</v>
      </c>
      <c r="BK212" s="154">
        <f t="shared" si="39"/>
        <v>0</v>
      </c>
      <c r="BL212" s="17" t="s">
        <v>163</v>
      </c>
      <c r="BM212" s="17" t="s">
        <v>753</v>
      </c>
    </row>
    <row r="213" spans="2:65" s="1" customFormat="1" ht="22.5" customHeight="1">
      <c r="B213" s="119"/>
      <c r="C213" s="147" t="s">
        <v>394</v>
      </c>
      <c r="D213" s="147" t="s">
        <v>148</v>
      </c>
      <c r="E213" s="148" t="s">
        <v>448</v>
      </c>
      <c r="F213" s="220" t="s">
        <v>449</v>
      </c>
      <c r="G213" s="220"/>
      <c r="H213" s="220"/>
      <c r="I213" s="220"/>
      <c r="J213" s="149" t="s">
        <v>170</v>
      </c>
      <c r="K213" s="150">
        <v>42.45</v>
      </c>
      <c r="L213" s="221"/>
      <c r="M213" s="221"/>
      <c r="N213" s="221">
        <f t="shared" si="30"/>
        <v>0</v>
      </c>
      <c r="O213" s="221"/>
      <c r="P213" s="221"/>
      <c r="Q213" s="221"/>
      <c r="R213" s="121"/>
      <c r="T213" s="151" t="s">
        <v>5</v>
      </c>
      <c r="U213" s="40" t="s">
        <v>38</v>
      </c>
      <c r="V213" s="152">
        <v>0.25</v>
      </c>
      <c r="W213" s="152">
        <f t="shared" si="31"/>
        <v>10.612500000000001</v>
      </c>
      <c r="X213" s="152">
        <v>2.0000000000000002E-5</v>
      </c>
      <c r="Y213" s="152">
        <f t="shared" si="32"/>
        <v>8.4900000000000015E-4</v>
      </c>
      <c r="Z213" s="152">
        <v>0</v>
      </c>
      <c r="AA213" s="153">
        <f t="shared" si="33"/>
        <v>0</v>
      </c>
      <c r="AR213" s="17" t="s">
        <v>163</v>
      </c>
      <c r="AT213" s="17" t="s">
        <v>148</v>
      </c>
      <c r="AU213" s="17" t="s">
        <v>97</v>
      </c>
      <c r="AY213" s="17" t="s">
        <v>146</v>
      </c>
      <c r="BE213" s="154">
        <f t="shared" si="34"/>
        <v>0</v>
      </c>
      <c r="BF213" s="154">
        <f t="shared" si="35"/>
        <v>0</v>
      </c>
      <c r="BG213" s="154">
        <f t="shared" si="36"/>
        <v>0</v>
      </c>
      <c r="BH213" s="154">
        <f t="shared" si="37"/>
        <v>0</v>
      </c>
      <c r="BI213" s="154">
        <f t="shared" si="38"/>
        <v>0</v>
      </c>
      <c r="BJ213" s="17" t="s">
        <v>80</v>
      </c>
      <c r="BK213" s="154">
        <f t="shared" si="39"/>
        <v>0</v>
      </c>
      <c r="BL213" s="17" t="s">
        <v>163</v>
      </c>
      <c r="BM213" s="17" t="s">
        <v>754</v>
      </c>
    </row>
    <row r="214" spans="2:65" s="1" customFormat="1" ht="31.5" customHeight="1">
      <c r="B214" s="119"/>
      <c r="C214" s="155" t="s">
        <v>411</v>
      </c>
      <c r="D214" s="155" t="s">
        <v>218</v>
      </c>
      <c r="E214" s="156" t="s">
        <v>755</v>
      </c>
      <c r="F214" s="222" t="s">
        <v>756</v>
      </c>
      <c r="G214" s="222"/>
      <c r="H214" s="222"/>
      <c r="I214" s="222"/>
      <c r="J214" s="157" t="s">
        <v>170</v>
      </c>
      <c r="K214" s="158">
        <v>42.45</v>
      </c>
      <c r="L214" s="223"/>
      <c r="M214" s="223"/>
      <c r="N214" s="223">
        <f t="shared" si="30"/>
        <v>0</v>
      </c>
      <c r="O214" s="221"/>
      <c r="P214" s="221"/>
      <c r="Q214" s="221"/>
      <c r="R214" s="121"/>
      <c r="T214" s="151" t="s">
        <v>5</v>
      </c>
      <c r="U214" s="40" t="s">
        <v>38</v>
      </c>
      <c r="V214" s="152">
        <v>0</v>
      </c>
      <c r="W214" s="152">
        <f t="shared" si="31"/>
        <v>0</v>
      </c>
      <c r="X214" s="152">
        <v>2.7999999999999998E-4</v>
      </c>
      <c r="Y214" s="152">
        <f t="shared" si="32"/>
        <v>1.1885999999999999E-2</v>
      </c>
      <c r="Z214" s="152">
        <v>0</v>
      </c>
      <c r="AA214" s="153">
        <f t="shared" si="33"/>
        <v>0</v>
      </c>
      <c r="AR214" s="17" t="s">
        <v>310</v>
      </c>
      <c r="AT214" s="17" t="s">
        <v>218</v>
      </c>
      <c r="AU214" s="17" t="s">
        <v>97</v>
      </c>
      <c r="AY214" s="17" t="s">
        <v>146</v>
      </c>
      <c r="BE214" s="154">
        <f t="shared" si="34"/>
        <v>0</v>
      </c>
      <c r="BF214" s="154">
        <f t="shared" si="35"/>
        <v>0</v>
      </c>
      <c r="BG214" s="154">
        <f t="shared" si="36"/>
        <v>0</v>
      </c>
      <c r="BH214" s="154">
        <f t="shared" si="37"/>
        <v>0</v>
      </c>
      <c r="BI214" s="154">
        <f t="shared" si="38"/>
        <v>0</v>
      </c>
      <c r="BJ214" s="17" t="s">
        <v>80</v>
      </c>
      <c r="BK214" s="154">
        <f t="shared" si="39"/>
        <v>0</v>
      </c>
      <c r="BL214" s="17" t="s">
        <v>163</v>
      </c>
      <c r="BM214" s="17" t="s">
        <v>757</v>
      </c>
    </row>
    <row r="215" spans="2:65" s="1" customFormat="1" ht="31.5" customHeight="1">
      <c r="B215" s="119"/>
      <c r="C215" s="147" t="s">
        <v>758</v>
      </c>
      <c r="D215" s="147" t="s">
        <v>148</v>
      </c>
      <c r="E215" s="148" t="s">
        <v>759</v>
      </c>
      <c r="F215" s="220" t="s">
        <v>760</v>
      </c>
      <c r="G215" s="220"/>
      <c r="H215" s="220"/>
      <c r="I215" s="220"/>
      <c r="J215" s="149" t="s">
        <v>161</v>
      </c>
      <c r="K215" s="150">
        <v>88</v>
      </c>
      <c r="L215" s="221"/>
      <c r="M215" s="221"/>
      <c r="N215" s="221">
        <f t="shared" si="30"/>
        <v>0</v>
      </c>
      <c r="O215" s="221"/>
      <c r="P215" s="221"/>
      <c r="Q215" s="221"/>
      <c r="R215" s="121"/>
      <c r="T215" s="151" t="s">
        <v>5</v>
      </c>
      <c r="U215" s="40" t="s">
        <v>38</v>
      </c>
      <c r="V215" s="152">
        <v>9.8000000000000004E-2</v>
      </c>
      <c r="W215" s="152">
        <f t="shared" si="31"/>
        <v>8.6240000000000006</v>
      </c>
      <c r="X215" s="152">
        <v>0</v>
      </c>
      <c r="Y215" s="152">
        <f t="shared" si="32"/>
        <v>0</v>
      </c>
      <c r="Z215" s="152">
        <v>0</v>
      </c>
      <c r="AA215" s="153">
        <f t="shared" si="33"/>
        <v>0</v>
      </c>
      <c r="AR215" s="17" t="s">
        <v>163</v>
      </c>
      <c r="AT215" s="17" t="s">
        <v>148</v>
      </c>
      <c r="AU215" s="17" t="s">
        <v>97</v>
      </c>
      <c r="AY215" s="17" t="s">
        <v>146</v>
      </c>
      <c r="BE215" s="154">
        <f t="shared" si="34"/>
        <v>0</v>
      </c>
      <c r="BF215" s="154">
        <f t="shared" si="35"/>
        <v>0</v>
      </c>
      <c r="BG215" s="154">
        <f t="shared" si="36"/>
        <v>0</v>
      </c>
      <c r="BH215" s="154">
        <f t="shared" si="37"/>
        <v>0</v>
      </c>
      <c r="BI215" s="154">
        <f t="shared" si="38"/>
        <v>0</v>
      </c>
      <c r="BJ215" s="17" t="s">
        <v>80</v>
      </c>
      <c r="BK215" s="154">
        <f t="shared" si="39"/>
        <v>0</v>
      </c>
      <c r="BL215" s="17" t="s">
        <v>163</v>
      </c>
      <c r="BM215" s="17" t="s">
        <v>761</v>
      </c>
    </row>
    <row r="216" spans="2:65" s="1" customFormat="1" ht="22.5" customHeight="1">
      <c r="B216" s="119"/>
      <c r="C216" s="147" t="s">
        <v>762</v>
      </c>
      <c r="D216" s="147" t="s">
        <v>148</v>
      </c>
      <c r="E216" s="148" t="s">
        <v>763</v>
      </c>
      <c r="F216" s="220" t="s">
        <v>764</v>
      </c>
      <c r="G216" s="220"/>
      <c r="H216" s="220"/>
      <c r="I216" s="220"/>
      <c r="J216" s="149" t="s">
        <v>161</v>
      </c>
      <c r="K216" s="150">
        <v>88</v>
      </c>
      <c r="L216" s="221"/>
      <c r="M216" s="221"/>
      <c r="N216" s="221">
        <f t="shared" si="30"/>
        <v>0</v>
      </c>
      <c r="O216" s="221"/>
      <c r="P216" s="221"/>
      <c r="Q216" s="221"/>
      <c r="R216" s="121"/>
      <c r="T216" s="151" t="s">
        <v>5</v>
      </c>
      <c r="U216" s="40" t="s">
        <v>38</v>
      </c>
      <c r="V216" s="152">
        <v>9.9000000000000005E-2</v>
      </c>
      <c r="W216" s="152">
        <f t="shared" si="31"/>
        <v>8.7119999999999997</v>
      </c>
      <c r="X216" s="152">
        <v>3.0000000000000001E-5</v>
      </c>
      <c r="Y216" s="152">
        <f t="shared" si="32"/>
        <v>2.64E-3</v>
      </c>
      <c r="Z216" s="152">
        <v>0</v>
      </c>
      <c r="AA216" s="153">
        <f t="shared" si="33"/>
        <v>0</v>
      </c>
      <c r="AR216" s="17" t="s">
        <v>163</v>
      </c>
      <c r="AT216" s="17" t="s">
        <v>148</v>
      </c>
      <c r="AU216" s="17" t="s">
        <v>97</v>
      </c>
      <c r="AY216" s="17" t="s">
        <v>146</v>
      </c>
      <c r="BE216" s="154">
        <f t="shared" si="34"/>
        <v>0</v>
      </c>
      <c r="BF216" s="154">
        <f t="shared" si="35"/>
        <v>0</v>
      </c>
      <c r="BG216" s="154">
        <f t="shared" si="36"/>
        <v>0</v>
      </c>
      <c r="BH216" s="154">
        <f t="shared" si="37"/>
        <v>0</v>
      </c>
      <c r="BI216" s="154">
        <f t="shared" si="38"/>
        <v>0</v>
      </c>
      <c r="BJ216" s="17" t="s">
        <v>80</v>
      </c>
      <c r="BK216" s="154">
        <f t="shared" si="39"/>
        <v>0</v>
      </c>
      <c r="BL216" s="17" t="s">
        <v>163</v>
      </c>
      <c r="BM216" s="17" t="s">
        <v>765</v>
      </c>
    </row>
    <row r="217" spans="2:65" s="1" customFormat="1" ht="44.25" customHeight="1">
      <c r="B217" s="119"/>
      <c r="C217" s="147" t="s">
        <v>766</v>
      </c>
      <c r="D217" s="147" t="s">
        <v>148</v>
      </c>
      <c r="E217" s="148" t="s">
        <v>456</v>
      </c>
      <c r="F217" s="220" t="s">
        <v>457</v>
      </c>
      <c r="G217" s="220"/>
      <c r="H217" s="220"/>
      <c r="I217" s="220"/>
      <c r="J217" s="149" t="s">
        <v>161</v>
      </c>
      <c r="K217" s="150">
        <v>88</v>
      </c>
      <c r="L217" s="221"/>
      <c r="M217" s="221"/>
      <c r="N217" s="221">
        <f t="shared" si="30"/>
        <v>0</v>
      </c>
      <c r="O217" s="221"/>
      <c r="P217" s="221"/>
      <c r="Q217" s="221"/>
      <c r="R217" s="121"/>
      <c r="T217" s="151" t="s">
        <v>5</v>
      </c>
      <c r="U217" s="40" t="s">
        <v>38</v>
      </c>
      <c r="V217" s="152">
        <v>0.125</v>
      </c>
      <c r="W217" s="152">
        <f t="shared" si="31"/>
        <v>11</v>
      </c>
      <c r="X217" s="152">
        <v>5.0000000000000002E-5</v>
      </c>
      <c r="Y217" s="152">
        <f t="shared" si="32"/>
        <v>4.4000000000000003E-3</v>
      </c>
      <c r="Z217" s="152">
        <v>0</v>
      </c>
      <c r="AA217" s="153">
        <f t="shared" si="33"/>
        <v>0</v>
      </c>
      <c r="AR217" s="17" t="s">
        <v>163</v>
      </c>
      <c r="AT217" s="17" t="s">
        <v>148</v>
      </c>
      <c r="AU217" s="17" t="s">
        <v>97</v>
      </c>
      <c r="AY217" s="17" t="s">
        <v>146</v>
      </c>
      <c r="BE217" s="154">
        <f t="shared" si="34"/>
        <v>0</v>
      </c>
      <c r="BF217" s="154">
        <f t="shared" si="35"/>
        <v>0</v>
      </c>
      <c r="BG217" s="154">
        <f t="shared" si="36"/>
        <v>0</v>
      </c>
      <c r="BH217" s="154">
        <f t="shared" si="37"/>
        <v>0</v>
      </c>
      <c r="BI217" s="154">
        <f t="shared" si="38"/>
        <v>0</v>
      </c>
      <c r="BJ217" s="17" t="s">
        <v>80</v>
      </c>
      <c r="BK217" s="154">
        <f t="shared" si="39"/>
        <v>0</v>
      </c>
      <c r="BL217" s="17" t="s">
        <v>163</v>
      </c>
      <c r="BM217" s="17" t="s">
        <v>767</v>
      </c>
    </row>
    <row r="218" spans="2:65" s="1" customFormat="1" ht="22.5" customHeight="1">
      <c r="B218" s="119"/>
      <c r="C218" s="147" t="s">
        <v>350</v>
      </c>
      <c r="D218" s="147" t="s">
        <v>148</v>
      </c>
      <c r="E218" s="148" t="s">
        <v>768</v>
      </c>
      <c r="F218" s="220" t="s">
        <v>769</v>
      </c>
      <c r="G218" s="220"/>
      <c r="H218" s="220"/>
      <c r="I218" s="220"/>
      <c r="J218" s="149" t="s">
        <v>161</v>
      </c>
      <c r="K218" s="150">
        <v>88</v>
      </c>
      <c r="L218" s="221"/>
      <c r="M218" s="221"/>
      <c r="N218" s="221">
        <f t="shared" si="30"/>
        <v>0</v>
      </c>
      <c r="O218" s="221"/>
      <c r="P218" s="221"/>
      <c r="Q218" s="221"/>
      <c r="R218" s="121"/>
      <c r="T218" s="151" t="s">
        <v>5</v>
      </c>
      <c r="U218" s="40" t="s">
        <v>38</v>
      </c>
      <c r="V218" s="152">
        <v>0.42</v>
      </c>
      <c r="W218" s="152">
        <f t="shared" si="31"/>
        <v>36.96</v>
      </c>
      <c r="X218" s="152">
        <v>0</v>
      </c>
      <c r="Y218" s="152">
        <f t="shared" si="32"/>
        <v>0</v>
      </c>
      <c r="Z218" s="152">
        <v>0</v>
      </c>
      <c r="AA218" s="153">
        <f t="shared" si="33"/>
        <v>0</v>
      </c>
      <c r="AR218" s="17" t="s">
        <v>163</v>
      </c>
      <c r="AT218" s="17" t="s">
        <v>148</v>
      </c>
      <c r="AU218" s="17" t="s">
        <v>97</v>
      </c>
      <c r="AY218" s="17" t="s">
        <v>146</v>
      </c>
      <c r="BE218" s="154">
        <f t="shared" si="34"/>
        <v>0</v>
      </c>
      <c r="BF218" s="154">
        <f t="shared" si="35"/>
        <v>0</v>
      </c>
      <c r="BG218" s="154">
        <f t="shared" si="36"/>
        <v>0</v>
      </c>
      <c r="BH218" s="154">
        <f t="shared" si="37"/>
        <v>0</v>
      </c>
      <c r="BI218" s="154">
        <f t="shared" si="38"/>
        <v>0</v>
      </c>
      <c r="BJ218" s="17" t="s">
        <v>80</v>
      </c>
      <c r="BK218" s="154">
        <f t="shared" si="39"/>
        <v>0</v>
      </c>
      <c r="BL218" s="17" t="s">
        <v>163</v>
      </c>
      <c r="BM218" s="17" t="s">
        <v>770</v>
      </c>
    </row>
    <row r="219" spans="2:65" s="9" customFormat="1" ht="29.85" customHeight="1">
      <c r="B219" s="136"/>
      <c r="C219" s="137"/>
      <c r="D219" s="146" t="s">
        <v>124</v>
      </c>
      <c r="E219" s="146"/>
      <c r="F219" s="146"/>
      <c r="G219" s="146"/>
      <c r="H219" s="146"/>
      <c r="I219" s="146"/>
      <c r="J219" s="146"/>
      <c r="K219" s="146"/>
      <c r="L219" s="146"/>
      <c r="M219" s="146"/>
      <c r="N219" s="224">
        <f>BK219</f>
        <v>0</v>
      </c>
      <c r="O219" s="225"/>
      <c r="P219" s="225"/>
      <c r="Q219" s="225"/>
      <c r="R219" s="139"/>
      <c r="T219" s="140"/>
      <c r="U219" s="137"/>
      <c r="V219" s="137"/>
      <c r="W219" s="141">
        <f>SUM(W220:W226)</f>
        <v>4.1473250000000004</v>
      </c>
      <c r="X219" s="137"/>
      <c r="Y219" s="141">
        <f>SUM(Y220:Y226)</f>
        <v>5.4735000000000006E-2</v>
      </c>
      <c r="Z219" s="137"/>
      <c r="AA219" s="142">
        <f>SUM(AA220:AA226)</f>
        <v>0.36675000000000002</v>
      </c>
      <c r="AR219" s="143" t="s">
        <v>97</v>
      </c>
      <c r="AT219" s="144" t="s">
        <v>72</v>
      </c>
      <c r="AU219" s="144" t="s">
        <v>80</v>
      </c>
      <c r="AY219" s="143" t="s">
        <v>146</v>
      </c>
      <c r="BK219" s="145">
        <f>SUM(BK220:BK226)</f>
        <v>0</v>
      </c>
    </row>
    <row r="220" spans="2:65" s="1" customFormat="1" ht="44.25" customHeight="1">
      <c r="B220" s="119"/>
      <c r="C220" s="147" t="s">
        <v>428</v>
      </c>
      <c r="D220" s="147" t="s">
        <v>148</v>
      </c>
      <c r="E220" s="148" t="s">
        <v>464</v>
      </c>
      <c r="F220" s="220" t="s">
        <v>465</v>
      </c>
      <c r="G220" s="220"/>
      <c r="H220" s="220"/>
      <c r="I220" s="220"/>
      <c r="J220" s="149" t="s">
        <v>161</v>
      </c>
      <c r="K220" s="150">
        <v>2.25</v>
      </c>
      <c r="L220" s="221"/>
      <c r="M220" s="221"/>
      <c r="N220" s="221">
        <f t="shared" ref="N220:N226" si="40">ROUND(L220*K220,2)</f>
        <v>0</v>
      </c>
      <c r="O220" s="221"/>
      <c r="P220" s="221"/>
      <c r="Q220" s="221"/>
      <c r="R220" s="121"/>
      <c r="T220" s="151" t="s">
        <v>5</v>
      </c>
      <c r="U220" s="40" t="s">
        <v>38</v>
      </c>
      <c r="V220" s="152">
        <v>0.76</v>
      </c>
      <c r="W220" s="152">
        <f t="shared" ref="W220:W226" si="41">V220*K220</f>
        <v>1.71</v>
      </c>
      <c r="X220" s="152">
        <v>3.0000000000000001E-3</v>
      </c>
      <c r="Y220" s="152">
        <f t="shared" ref="Y220:Y226" si="42">X220*K220</f>
        <v>6.7499999999999999E-3</v>
      </c>
      <c r="Z220" s="152">
        <v>0</v>
      </c>
      <c r="AA220" s="153">
        <f t="shared" ref="AA220:AA226" si="43">Z220*K220</f>
        <v>0</v>
      </c>
      <c r="AR220" s="17" t="s">
        <v>163</v>
      </c>
      <c r="AT220" s="17" t="s">
        <v>148</v>
      </c>
      <c r="AU220" s="17" t="s">
        <v>97</v>
      </c>
      <c r="AY220" s="17" t="s">
        <v>146</v>
      </c>
      <c r="BE220" s="154">
        <f t="shared" ref="BE220:BE226" si="44">IF(U220="základní",N220,0)</f>
        <v>0</v>
      </c>
      <c r="BF220" s="154">
        <f t="shared" ref="BF220:BF226" si="45">IF(U220="snížená",N220,0)</f>
        <v>0</v>
      </c>
      <c r="BG220" s="154">
        <f t="shared" ref="BG220:BG226" si="46">IF(U220="zákl. přenesená",N220,0)</f>
        <v>0</v>
      </c>
      <c r="BH220" s="154">
        <f t="shared" ref="BH220:BH226" si="47">IF(U220="sníž. přenesená",N220,0)</f>
        <v>0</v>
      </c>
      <c r="BI220" s="154">
        <f t="shared" ref="BI220:BI226" si="48">IF(U220="nulová",N220,0)</f>
        <v>0</v>
      </c>
      <c r="BJ220" s="17" t="s">
        <v>80</v>
      </c>
      <c r="BK220" s="154">
        <f t="shared" ref="BK220:BK226" si="49">ROUND(L220*K220,2)</f>
        <v>0</v>
      </c>
      <c r="BL220" s="17" t="s">
        <v>163</v>
      </c>
      <c r="BM220" s="17" t="s">
        <v>771</v>
      </c>
    </row>
    <row r="221" spans="2:65" s="1" customFormat="1" ht="31.5" customHeight="1">
      <c r="B221" s="119"/>
      <c r="C221" s="155" t="s">
        <v>299</v>
      </c>
      <c r="D221" s="155" t="s">
        <v>218</v>
      </c>
      <c r="E221" s="156" t="s">
        <v>468</v>
      </c>
      <c r="F221" s="222" t="s">
        <v>469</v>
      </c>
      <c r="G221" s="222"/>
      <c r="H221" s="222"/>
      <c r="I221" s="222"/>
      <c r="J221" s="157" t="s">
        <v>161</v>
      </c>
      <c r="K221" s="158">
        <v>2.4750000000000001</v>
      </c>
      <c r="L221" s="223"/>
      <c r="M221" s="223"/>
      <c r="N221" s="223">
        <f t="shared" si="40"/>
        <v>0</v>
      </c>
      <c r="O221" s="221"/>
      <c r="P221" s="221"/>
      <c r="Q221" s="221"/>
      <c r="R221" s="121"/>
      <c r="T221" s="151" t="s">
        <v>5</v>
      </c>
      <c r="U221" s="40" t="s">
        <v>38</v>
      </c>
      <c r="V221" s="152">
        <v>0</v>
      </c>
      <c r="W221" s="152">
        <f t="shared" si="41"/>
        <v>0</v>
      </c>
      <c r="X221" s="152">
        <v>1.18E-2</v>
      </c>
      <c r="Y221" s="152">
        <f t="shared" si="42"/>
        <v>2.9205000000000002E-2</v>
      </c>
      <c r="Z221" s="152">
        <v>0</v>
      </c>
      <c r="AA221" s="153">
        <f t="shared" si="43"/>
        <v>0</v>
      </c>
      <c r="AR221" s="17" t="s">
        <v>310</v>
      </c>
      <c r="AT221" s="17" t="s">
        <v>218</v>
      </c>
      <c r="AU221" s="17" t="s">
        <v>97</v>
      </c>
      <c r="AY221" s="17" t="s">
        <v>146</v>
      </c>
      <c r="BE221" s="154">
        <f t="shared" si="44"/>
        <v>0</v>
      </c>
      <c r="BF221" s="154">
        <f t="shared" si="45"/>
        <v>0</v>
      </c>
      <c r="BG221" s="154">
        <f t="shared" si="46"/>
        <v>0</v>
      </c>
      <c r="BH221" s="154">
        <f t="shared" si="47"/>
        <v>0</v>
      </c>
      <c r="BI221" s="154">
        <f t="shared" si="48"/>
        <v>0</v>
      </c>
      <c r="BJ221" s="17" t="s">
        <v>80</v>
      </c>
      <c r="BK221" s="154">
        <f t="shared" si="49"/>
        <v>0</v>
      </c>
      <c r="BL221" s="17" t="s">
        <v>163</v>
      </c>
      <c r="BM221" s="17" t="s">
        <v>772</v>
      </c>
    </row>
    <row r="222" spans="2:65" s="1" customFormat="1" ht="31.5" customHeight="1">
      <c r="B222" s="119"/>
      <c r="C222" s="147" t="s">
        <v>312</v>
      </c>
      <c r="D222" s="147" t="s">
        <v>148</v>
      </c>
      <c r="E222" s="148" t="s">
        <v>472</v>
      </c>
      <c r="F222" s="220" t="s">
        <v>473</v>
      </c>
      <c r="G222" s="220"/>
      <c r="H222" s="220"/>
      <c r="I222" s="220"/>
      <c r="J222" s="149" t="s">
        <v>161</v>
      </c>
      <c r="K222" s="150">
        <v>2.25</v>
      </c>
      <c r="L222" s="221"/>
      <c r="M222" s="221"/>
      <c r="N222" s="221">
        <f t="shared" si="40"/>
        <v>0</v>
      </c>
      <c r="O222" s="221"/>
      <c r="P222" s="221"/>
      <c r="Q222" s="221"/>
      <c r="R222" s="121"/>
      <c r="T222" s="151" t="s">
        <v>5</v>
      </c>
      <c r="U222" s="40" t="s">
        <v>38</v>
      </c>
      <c r="V222" s="152">
        <v>0.1</v>
      </c>
      <c r="W222" s="152">
        <f t="shared" si="41"/>
        <v>0.22500000000000001</v>
      </c>
      <c r="X222" s="152">
        <v>0</v>
      </c>
      <c r="Y222" s="152">
        <f t="shared" si="42"/>
        <v>0</v>
      </c>
      <c r="Z222" s="152">
        <v>0</v>
      </c>
      <c r="AA222" s="153">
        <f t="shared" si="43"/>
        <v>0</v>
      </c>
      <c r="AR222" s="17" t="s">
        <v>163</v>
      </c>
      <c r="AT222" s="17" t="s">
        <v>148</v>
      </c>
      <c r="AU222" s="17" t="s">
        <v>97</v>
      </c>
      <c r="AY222" s="17" t="s">
        <v>146</v>
      </c>
      <c r="BE222" s="154">
        <f t="shared" si="44"/>
        <v>0</v>
      </c>
      <c r="BF222" s="154">
        <f t="shared" si="45"/>
        <v>0</v>
      </c>
      <c r="BG222" s="154">
        <f t="shared" si="46"/>
        <v>0</v>
      </c>
      <c r="BH222" s="154">
        <f t="shared" si="47"/>
        <v>0</v>
      </c>
      <c r="BI222" s="154">
        <f t="shared" si="48"/>
        <v>0</v>
      </c>
      <c r="BJ222" s="17" t="s">
        <v>80</v>
      </c>
      <c r="BK222" s="154">
        <f t="shared" si="49"/>
        <v>0</v>
      </c>
      <c r="BL222" s="17" t="s">
        <v>163</v>
      </c>
      <c r="BM222" s="17" t="s">
        <v>773</v>
      </c>
    </row>
    <row r="223" spans="2:65" s="1" customFormat="1" ht="31.5" customHeight="1">
      <c r="B223" s="119"/>
      <c r="C223" s="147" t="s">
        <v>577</v>
      </c>
      <c r="D223" s="147" t="s">
        <v>148</v>
      </c>
      <c r="E223" s="148" t="s">
        <v>476</v>
      </c>
      <c r="F223" s="220" t="s">
        <v>477</v>
      </c>
      <c r="G223" s="220"/>
      <c r="H223" s="220"/>
      <c r="I223" s="220"/>
      <c r="J223" s="149" t="s">
        <v>161</v>
      </c>
      <c r="K223" s="150">
        <v>2.25</v>
      </c>
      <c r="L223" s="221"/>
      <c r="M223" s="221"/>
      <c r="N223" s="221">
        <f t="shared" si="40"/>
        <v>0</v>
      </c>
      <c r="O223" s="221"/>
      <c r="P223" s="221"/>
      <c r="Q223" s="221"/>
      <c r="R223" s="121"/>
      <c r="T223" s="151" t="s">
        <v>5</v>
      </c>
      <c r="U223" s="40" t="s">
        <v>38</v>
      </c>
      <c r="V223" s="152">
        <v>0.14899999999999999</v>
      </c>
      <c r="W223" s="152">
        <f t="shared" si="41"/>
        <v>0.33524999999999999</v>
      </c>
      <c r="X223" s="152">
        <v>8.0000000000000002E-3</v>
      </c>
      <c r="Y223" s="152">
        <f t="shared" si="42"/>
        <v>1.8000000000000002E-2</v>
      </c>
      <c r="Z223" s="152">
        <v>0</v>
      </c>
      <c r="AA223" s="153">
        <f t="shared" si="43"/>
        <v>0</v>
      </c>
      <c r="AR223" s="17" t="s">
        <v>163</v>
      </c>
      <c r="AT223" s="17" t="s">
        <v>148</v>
      </c>
      <c r="AU223" s="17" t="s">
        <v>97</v>
      </c>
      <c r="AY223" s="17" t="s">
        <v>146</v>
      </c>
      <c r="BE223" s="154">
        <f t="shared" si="44"/>
        <v>0</v>
      </c>
      <c r="BF223" s="154">
        <f t="shared" si="45"/>
        <v>0</v>
      </c>
      <c r="BG223" s="154">
        <f t="shared" si="46"/>
        <v>0</v>
      </c>
      <c r="BH223" s="154">
        <f t="shared" si="47"/>
        <v>0</v>
      </c>
      <c r="BI223" s="154">
        <f t="shared" si="48"/>
        <v>0</v>
      </c>
      <c r="BJ223" s="17" t="s">
        <v>80</v>
      </c>
      <c r="BK223" s="154">
        <f t="shared" si="49"/>
        <v>0</v>
      </c>
      <c r="BL223" s="17" t="s">
        <v>163</v>
      </c>
      <c r="BM223" s="17" t="s">
        <v>774</v>
      </c>
    </row>
    <row r="224" spans="2:65" s="1" customFormat="1" ht="31.5" customHeight="1">
      <c r="B224" s="119"/>
      <c r="C224" s="147" t="s">
        <v>579</v>
      </c>
      <c r="D224" s="147" t="s">
        <v>148</v>
      </c>
      <c r="E224" s="148" t="s">
        <v>479</v>
      </c>
      <c r="F224" s="220" t="s">
        <v>480</v>
      </c>
      <c r="G224" s="220"/>
      <c r="H224" s="220"/>
      <c r="I224" s="220"/>
      <c r="J224" s="149" t="s">
        <v>161</v>
      </c>
      <c r="K224" s="150">
        <v>4.5</v>
      </c>
      <c r="L224" s="221"/>
      <c r="M224" s="221"/>
      <c r="N224" s="221">
        <f t="shared" si="40"/>
        <v>0</v>
      </c>
      <c r="O224" s="221"/>
      <c r="P224" s="221"/>
      <c r="Q224" s="221"/>
      <c r="R224" s="121"/>
      <c r="T224" s="151" t="s">
        <v>5</v>
      </c>
      <c r="U224" s="40" t="s">
        <v>38</v>
      </c>
      <c r="V224" s="152">
        <v>0.29499999999999998</v>
      </c>
      <c r="W224" s="152">
        <f t="shared" si="41"/>
        <v>1.3274999999999999</v>
      </c>
      <c r="X224" s="152">
        <v>0</v>
      </c>
      <c r="Y224" s="152">
        <f t="shared" si="42"/>
        <v>0</v>
      </c>
      <c r="Z224" s="152">
        <v>8.1500000000000003E-2</v>
      </c>
      <c r="AA224" s="153">
        <f t="shared" si="43"/>
        <v>0.36675000000000002</v>
      </c>
      <c r="AR224" s="17" t="s">
        <v>163</v>
      </c>
      <c r="AT224" s="17" t="s">
        <v>148</v>
      </c>
      <c r="AU224" s="17" t="s">
        <v>97</v>
      </c>
      <c r="AY224" s="17" t="s">
        <v>146</v>
      </c>
      <c r="BE224" s="154">
        <f t="shared" si="44"/>
        <v>0</v>
      </c>
      <c r="BF224" s="154">
        <f t="shared" si="45"/>
        <v>0</v>
      </c>
      <c r="BG224" s="154">
        <f t="shared" si="46"/>
        <v>0</v>
      </c>
      <c r="BH224" s="154">
        <f t="shared" si="47"/>
        <v>0</v>
      </c>
      <c r="BI224" s="154">
        <f t="shared" si="48"/>
        <v>0</v>
      </c>
      <c r="BJ224" s="17" t="s">
        <v>80</v>
      </c>
      <c r="BK224" s="154">
        <f t="shared" si="49"/>
        <v>0</v>
      </c>
      <c r="BL224" s="17" t="s">
        <v>163</v>
      </c>
      <c r="BM224" s="17" t="s">
        <v>775</v>
      </c>
    </row>
    <row r="225" spans="2:65" s="1" customFormat="1" ht="31.5" customHeight="1">
      <c r="B225" s="119"/>
      <c r="C225" s="147" t="s">
        <v>581</v>
      </c>
      <c r="D225" s="147" t="s">
        <v>148</v>
      </c>
      <c r="E225" s="148" t="s">
        <v>483</v>
      </c>
      <c r="F225" s="220" t="s">
        <v>484</v>
      </c>
      <c r="G225" s="220"/>
      <c r="H225" s="220"/>
      <c r="I225" s="220"/>
      <c r="J225" s="149" t="s">
        <v>170</v>
      </c>
      <c r="K225" s="150">
        <v>3</v>
      </c>
      <c r="L225" s="221"/>
      <c r="M225" s="221"/>
      <c r="N225" s="221">
        <f t="shared" si="40"/>
        <v>0</v>
      </c>
      <c r="O225" s="221"/>
      <c r="P225" s="221"/>
      <c r="Q225" s="221"/>
      <c r="R225" s="121"/>
      <c r="T225" s="151" t="s">
        <v>5</v>
      </c>
      <c r="U225" s="40" t="s">
        <v>38</v>
      </c>
      <c r="V225" s="152">
        <v>0.16</v>
      </c>
      <c r="W225" s="152">
        <f t="shared" si="41"/>
        <v>0.48</v>
      </c>
      <c r="X225" s="152">
        <v>2.5999999999999998E-4</v>
      </c>
      <c r="Y225" s="152">
        <f t="shared" si="42"/>
        <v>7.7999999999999988E-4</v>
      </c>
      <c r="Z225" s="152">
        <v>0</v>
      </c>
      <c r="AA225" s="153">
        <f t="shared" si="43"/>
        <v>0</v>
      </c>
      <c r="AR225" s="17" t="s">
        <v>163</v>
      </c>
      <c r="AT225" s="17" t="s">
        <v>148</v>
      </c>
      <c r="AU225" s="17" t="s">
        <v>97</v>
      </c>
      <c r="AY225" s="17" t="s">
        <v>146</v>
      </c>
      <c r="BE225" s="154">
        <f t="shared" si="44"/>
        <v>0</v>
      </c>
      <c r="BF225" s="154">
        <f t="shared" si="45"/>
        <v>0</v>
      </c>
      <c r="BG225" s="154">
        <f t="shared" si="46"/>
        <v>0</v>
      </c>
      <c r="BH225" s="154">
        <f t="shared" si="47"/>
        <v>0</v>
      </c>
      <c r="BI225" s="154">
        <f t="shared" si="48"/>
        <v>0</v>
      </c>
      <c r="BJ225" s="17" t="s">
        <v>80</v>
      </c>
      <c r="BK225" s="154">
        <f t="shared" si="49"/>
        <v>0</v>
      </c>
      <c r="BL225" s="17" t="s">
        <v>163</v>
      </c>
      <c r="BM225" s="17" t="s">
        <v>776</v>
      </c>
    </row>
    <row r="226" spans="2:65" s="1" customFormat="1" ht="31.5" customHeight="1">
      <c r="B226" s="119"/>
      <c r="C226" s="147" t="s">
        <v>172</v>
      </c>
      <c r="D226" s="147" t="s">
        <v>148</v>
      </c>
      <c r="E226" s="148" t="s">
        <v>487</v>
      </c>
      <c r="F226" s="220" t="s">
        <v>488</v>
      </c>
      <c r="G226" s="220"/>
      <c r="H226" s="220"/>
      <c r="I226" s="220"/>
      <c r="J226" s="149" t="s">
        <v>156</v>
      </c>
      <c r="K226" s="150">
        <v>5.5E-2</v>
      </c>
      <c r="L226" s="221"/>
      <c r="M226" s="221"/>
      <c r="N226" s="221">
        <f t="shared" si="40"/>
        <v>0</v>
      </c>
      <c r="O226" s="221"/>
      <c r="P226" s="221"/>
      <c r="Q226" s="221"/>
      <c r="R226" s="121"/>
      <c r="T226" s="151" t="s">
        <v>5</v>
      </c>
      <c r="U226" s="40" t="s">
        <v>38</v>
      </c>
      <c r="V226" s="152">
        <v>1.2649999999999999</v>
      </c>
      <c r="W226" s="152">
        <f t="shared" si="41"/>
        <v>6.9574999999999998E-2</v>
      </c>
      <c r="X226" s="152">
        <v>0</v>
      </c>
      <c r="Y226" s="152">
        <f t="shared" si="42"/>
        <v>0</v>
      </c>
      <c r="Z226" s="152">
        <v>0</v>
      </c>
      <c r="AA226" s="153">
        <f t="shared" si="43"/>
        <v>0</v>
      </c>
      <c r="AR226" s="17" t="s">
        <v>163</v>
      </c>
      <c r="AT226" s="17" t="s">
        <v>148</v>
      </c>
      <c r="AU226" s="17" t="s">
        <v>97</v>
      </c>
      <c r="AY226" s="17" t="s">
        <v>146</v>
      </c>
      <c r="BE226" s="154">
        <f t="shared" si="44"/>
        <v>0</v>
      </c>
      <c r="BF226" s="154">
        <f t="shared" si="45"/>
        <v>0</v>
      </c>
      <c r="BG226" s="154">
        <f t="shared" si="46"/>
        <v>0</v>
      </c>
      <c r="BH226" s="154">
        <f t="shared" si="47"/>
        <v>0</v>
      </c>
      <c r="BI226" s="154">
        <f t="shared" si="48"/>
        <v>0</v>
      </c>
      <c r="BJ226" s="17" t="s">
        <v>80</v>
      </c>
      <c r="BK226" s="154">
        <f t="shared" si="49"/>
        <v>0</v>
      </c>
      <c r="BL226" s="17" t="s">
        <v>163</v>
      </c>
      <c r="BM226" s="17" t="s">
        <v>777</v>
      </c>
    </row>
    <row r="227" spans="2:65" s="9" customFormat="1" ht="29.85" customHeight="1">
      <c r="B227" s="136"/>
      <c r="C227" s="137"/>
      <c r="D227" s="146" t="s">
        <v>125</v>
      </c>
      <c r="E227" s="146"/>
      <c r="F227" s="146"/>
      <c r="G227" s="146"/>
      <c r="H227" s="146"/>
      <c r="I227" s="146"/>
      <c r="J227" s="146"/>
      <c r="K227" s="146"/>
      <c r="L227" s="146"/>
      <c r="M227" s="146"/>
      <c r="N227" s="224">
        <f>BK227</f>
        <v>0</v>
      </c>
      <c r="O227" s="225"/>
      <c r="P227" s="225"/>
      <c r="Q227" s="225"/>
      <c r="R227" s="139"/>
      <c r="T227" s="140"/>
      <c r="U227" s="137"/>
      <c r="V227" s="137"/>
      <c r="W227" s="141">
        <f>SUM(W228:W233)</f>
        <v>15.378344999999999</v>
      </c>
      <c r="X227" s="137"/>
      <c r="Y227" s="141">
        <f>SUM(Y228:Y233)</f>
        <v>3.7466900000000004E-2</v>
      </c>
      <c r="Z227" s="137"/>
      <c r="AA227" s="142">
        <f>SUM(AA228:AA233)</f>
        <v>0</v>
      </c>
      <c r="AR227" s="143" t="s">
        <v>97</v>
      </c>
      <c r="AT227" s="144" t="s">
        <v>72</v>
      </c>
      <c r="AU227" s="144" t="s">
        <v>80</v>
      </c>
      <c r="AY227" s="143" t="s">
        <v>146</v>
      </c>
      <c r="BK227" s="145">
        <f>SUM(BK228:BK233)</f>
        <v>0</v>
      </c>
    </row>
    <row r="228" spans="2:65" s="1" customFormat="1" ht="31.5" customHeight="1">
      <c r="B228" s="119"/>
      <c r="C228" s="147" t="s">
        <v>471</v>
      </c>
      <c r="D228" s="147" t="s">
        <v>148</v>
      </c>
      <c r="E228" s="148" t="s">
        <v>491</v>
      </c>
      <c r="F228" s="220" t="s">
        <v>492</v>
      </c>
      <c r="G228" s="220"/>
      <c r="H228" s="220"/>
      <c r="I228" s="220"/>
      <c r="J228" s="149" t="s">
        <v>151</v>
      </c>
      <c r="K228" s="150">
        <v>2</v>
      </c>
      <c r="L228" s="221"/>
      <c r="M228" s="221"/>
      <c r="N228" s="221">
        <f t="shared" ref="N228:N233" si="50">ROUND(L228*K228,2)</f>
        <v>0</v>
      </c>
      <c r="O228" s="221"/>
      <c r="P228" s="221"/>
      <c r="Q228" s="221"/>
      <c r="R228" s="121"/>
      <c r="T228" s="151" t="s">
        <v>5</v>
      </c>
      <c r="U228" s="40" t="s">
        <v>38</v>
      </c>
      <c r="V228" s="152">
        <v>2.8000000000000001E-2</v>
      </c>
      <c r="W228" s="152">
        <f t="shared" ref="W228:W233" si="51">V228*K228</f>
        <v>5.6000000000000001E-2</v>
      </c>
      <c r="X228" s="152">
        <v>0</v>
      </c>
      <c r="Y228" s="152">
        <f t="shared" ref="Y228:Y233" si="52">X228*K228</f>
        <v>0</v>
      </c>
      <c r="Z228" s="152">
        <v>0</v>
      </c>
      <c r="AA228" s="153">
        <f t="shared" ref="AA228:AA233" si="53">Z228*K228</f>
        <v>0</v>
      </c>
      <c r="AR228" s="17" t="s">
        <v>163</v>
      </c>
      <c r="AT228" s="17" t="s">
        <v>148</v>
      </c>
      <c r="AU228" s="17" t="s">
        <v>97</v>
      </c>
      <c r="AY228" s="17" t="s">
        <v>146</v>
      </c>
      <c r="BE228" s="154">
        <f t="shared" ref="BE228:BE233" si="54">IF(U228="základní",N228,0)</f>
        <v>0</v>
      </c>
      <c r="BF228" s="154">
        <f t="shared" ref="BF228:BF233" si="55">IF(U228="snížená",N228,0)</f>
        <v>0</v>
      </c>
      <c r="BG228" s="154">
        <f t="shared" ref="BG228:BG233" si="56">IF(U228="zákl. přenesená",N228,0)</f>
        <v>0</v>
      </c>
      <c r="BH228" s="154">
        <f t="shared" ref="BH228:BH233" si="57">IF(U228="sníž. přenesená",N228,0)</f>
        <v>0</v>
      </c>
      <c r="BI228" s="154">
        <f t="shared" ref="BI228:BI233" si="58">IF(U228="nulová",N228,0)</f>
        <v>0</v>
      </c>
      <c r="BJ228" s="17" t="s">
        <v>80</v>
      </c>
      <c r="BK228" s="154">
        <f t="shared" ref="BK228:BK233" si="59">ROUND(L228*K228,2)</f>
        <v>0</v>
      </c>
      <c r="BL228" s="17" t="s">
        <v>163</v>
      </c>
      <c r="BM228" s="17" t="s">
        <v>778</v>
      </c>
    </row>
    <row r="229" spans="2:65" s="1" customFormat="1" ht="31.5" customHeight="1">
      <c r="B229" s="119"/>
      <c r="C229" s="147" t="s">
        <v>475</v>
      </c>
      <c r="D229" s="147" t="s">
        <v>148</v>
      </c>
      <c r="E229" s="148" t="s">
        <v>495</v>
      </c>
      <c r="F229" s="220" t="s">
        <v>496</v>
      </c>
      <c r="G229" s="220"/>
      <c r="H229" s="220"/>
      <c r="I229" s="220"/>
      <c r="J229" s="149" t="s">
        <v>161</v>
      </c>
      <c r="K229" s="150">
        <v>1.96</v>
      </c>
      <c r="L229" s="221"/>
      <c r="M229" s="221"/>
      <c r="N229" s="221">
        <f t="shared" si="50"/>
        <v>0</v>
      </c>
      <c r="O229" s="221"/>
      <c r="P229" s="221"/>
      <c r="Q229" s="221"/>
      <c r="R229" s="121"/>
      <c r="T229" s="151" t="s">
        <v>5</v>
      </c>
      <c r="U229" s="40" t="s">
        <v>38</v>
      </c>
      <c r="V229" s="152">
        <v>0.17199999999999999</v>
      </c>
      <c r="W229" s="152">
        <f t="shared" si="51"/>
        <v>0.33711999999999998</v>
      </c>
      <c r="X229" s="152">
        <v>1.3999999999999999E-4</v>
      </c>
      <c r="Y229" s="152">
        <f t="shared" si="52"/>
        <v>2.7439999999999995E-4</v>
      </c>
      <c r="Z229" s="152">
        <v>0</v>
      </c>
      <c r="AA229" s="153">
        <f t="shared" si="53"/>
        <v>0</v>
      </c>
      <c r="AR229" s="17" t="s">
        <v>163</v>
      </c>
      <c r="AT229" s="17" t="s">
        <v>148</v>
      </c>
      <c r="AU229" s="17" t="s">
        <v>97</v>
      </c>
      <c r="AY229" s="17" t="s">
        <v>146</v>
      </c>
      <c r="BE229" s="154">
        <f t="shared" si="54"/>
        <v>0</v>
      </c>
      <c r="BF229" s="154">
        <f t="shared" si="55"/>
        <v>0</v>
      </c>
      <c r="BG229" s="154">
        <f t="shared" si="56"/>
        <v>0</v>
      </c>
      <c r="BH229" s="154">
        <f t="shared" si="57"/>
        <v>0</v>
      </c>
      <c r="BI229" s="154">
        <f t="shared" si="58"/>
        <v>0</v>
      </c>
      <c r="BJ229" s="17" t="s">
        <v>80</v>
      </c>
      <c r="BK229" s="154">
        <f t="shared" si="59"/>
        <v>0</v>
      </c>
      <c r="BL229" s="17" t="s">
        <v>163</v>
      </c>
      <c r="BM229" s="17" t="s">
        <v>779</v>
      </c>
    </row>
    <row r="230" spans="2:65" s="1" customFormat="1" ht="31.5" customHeight="1">
      <c r="B230" s="119"/>
      <c r="C230" s="147" t="s">
        <v>486</v>
      </c>
      <c r="D230" s="147" t="s">
        <v>148</v>
      </c>
      <c r="E230" s="148" t="s">
        <v>499</v>
      </c>
      <c r="F230" s="220" t="s">
        <v>500</v>
      </c>
      <c r="G230" s="220"/>
      <c r="H230" s="220"/>
      <c r="I230" s="220"/>
      <c r="J230" s="149" t="s">
        <v>161</v>
      </c>
      <c r="K230" s="150">
        <v>12</v>
      </c>
      <c r="L230" s="221"/>
      <c r="M230" s="221"/>
      <c r="N230" s="221">
        <f t="shared" si="50"/>
        <v>0</v>
      </c>
      <c r="O230" s="221"/>
      <c r="P230" s="221"/>
      <c r="Q230" s="221"/>
      <c r="R230" s="121"/>
      <c r="T230" s="151" t="s">
        <v>5</v>
      </c>
      <c r="U230" s="40" t="s">
        <v>38</v>
      </c>
      <c r="V230" s="152">
        <v>0.21099999999999999</v>
      </c>
      <c r="W230" s="152">
        <f t="shared" si="51"/>
        <v>2.532</v>
      </c>
      <c r="X230" s="152">
        <v>3.8999999999999999E-4</v>
      </c>
      <c r="Y230" s="152">
        <f t="shared" si="52"/>
        <v>4.6800000000000001E-3</v>
      </c>
      <c r="Z230" s="152">
        <v>0</v>
      </c>
      <c r="AA230" s="153">
        <f t="shared" si="53"/>
        <v>0</v>
      </c>
      <c r="AR230" s="17" t="s">
        <v>163</v>
      </c>
      <c r="AT230" s="17" t="s">
        <v>148</v>
      </c>
      <c r="AU230" s="17" t="s">
        <v>97</v>
      </c>
      <c r="AY230" s="17" t="s">
        <v>146</v>
      </c>
      <c r="BE230" s="154">
        <f t="shared" si="54"/>
        <v>0</v>
      </c>
      <c r="BF230" s="154">
        <f t="shared" si="55"/>
        <v>0</v>
      </c>
      <c r="BG230" s="154">
        <f t="shared" si="56"/>
        <v>0</v>
      </c>
      <c r="BH230" s="154">
        <f t="shared" si="57"/>
        <v>0</v>
      </c>
      <c r="BI230" s="154">
        <f t="shared" si="58"/>
        <v>0</v>
      </c>
      <c r="BJ230" s="17" t="s">
        <v>80</v>
      </c>
      <c r="BK230" s="154">
        <f t="shared" si="59"/>
        <v>0</v>
      </c>
      <c r="BL230" s="17" t="s">
        <v>163</v>
      </c>
      <c r="BM230" s="17" t="s">
        <v>780</v>
      </c>
    </row>
    <row r="231" spans="2:65" s="1" customFormat="1" ht="22.5" customHeight="1">
      <c r="B231" s="119"/>
      <c r="C231" s="147" t="s">
        <v>463</v>
      </c>
      <c r="D231" s="147" t="s">
        <v>148</v>
      </c>
      <c r="E231" s="148" t="s">
        <v>503</v>
      </c>
      <c r="F231" s="220" t="s">
        <v>504</v>
      </c>
      <c r="G231" s="220"/>
      <c r="H231" s="220"/>
      <c r="I231" s="220"/>
      <c r="J231" s="149" t="s">
        <v>161</v>
      </c>
      <c r="K231" s="150">
        <v>58.125</v>
      </c>
      <c r="L231" s="221"/>
      <c r="M231" s="221"/>
      <c r="N231" s="221">
        <f t="shared" si="50"/>
        <v>0</v>
      </c>
      <c r="O231" s="221"/>
      <c r="P231" s="221"/>
      <c r="Q231" s="221"/>
      <c r="R231" s="121"/>
      <c r="T231" s="151" t="s">
        <v>5</v>
      </c>
      <c r="U231" s="40" t="s">
        <v>38</v>
      </c>
      <c r="V231" s="152">
        <v>1.4E-2</v>
      </c>
      <c r="W231" s="152">
        <f t="shared" si="51"/>
        <v>0.81374999999999997</v>
      </c>
      <c r="X231" s="152">
        <v>0</v>
      </c>
      <c r="Y231" s="152">
        <f t="shared" si="52"/>
        <v>0</v>
      </c>
      <c r="Z231" s="152">
        <v>0</v>
      </c>
      <c r="AA231" s="153">
        <f t="shared" si="53"/>
        <v>0</v>
      </c>
      <c r="AR231" s="17" t="s">
        <v>163</v>
      </c>
      <c r="AT231" s="17" t="s">
        <v>148</v>
      </c>
      <c r="AU231" s="17" t="s">
        <v>97</v>
      </c>
      <c r="AY231" s="17" t="s">
        <v>146</v>
      </c>
      <c r="BE231" s="154">
        <f t="shared" si="54"/>
        <v>0</v>
      </c>
      <c r="BF231" s="154">
        <f t="shared" si="55"/>
        <v>0</v>
      </c>
      <c r="BG231" s="154">
        <f t="shared" si="56"/>
        <v>0</v>
      </c>
      <c r="BH231" s="154">
        <f t="shared" si="57"/>
        <v>0</v>
      </c>
      <c r="BI231" s="154">
        <f t="shared" si="58"/>
        <v>0</v>
      </c>
      <c r="BJ231" s="17" t="s">
        <v>80</v>
      </c>
      <c r="BK231" s="154">
        <f t="shared" si="59"/>
        <v>0</v>
      </c>
      <c r="BL231" s="17" t="s">
        <v>163</v>
      </c>
      <c r="BM231" s="17" t="s">
        <v>781</v>
      </c>
    </row>
    <row r="232" spans="2:65" s="1" customFormat="1" ht="31.5" customHeight="1">
      <c r="B232" s="119"/>
      <c r="C232" s="147" t="s">
        <v>467</v>
      </c>
      <c r="D232" s="147" t="s">
        <v>148</v>
      </c>
      <c r="E232" s="148" t="s">
        <v>507</v>
      </c>
      <c r="F232" s="220" t="s">
        <v>508</v>
      </c>
      <c r="G232" s="220"/>
      <c r="H232" s="220"/>
      <c r="I232" s="220"/>
      <c r="J232" s="149" t="s">
        <v>161</v>
      </c>
      <c r="K232" s="150">
        <v>65.025000000000006</v>
      </c>
      <c r="L232" s="221"/>
      <c r="M232" s="221"/>
      <c r="N232" s="221">
        <f t="shared" si="50"/>
        <v>0</v>
      </c>
      <c r="O232" s="221"/>
      <c r="P232" s="221"/>
      <c r="Q232" s="221"/>
      <c r="R232" s="121"/>
      <c r="T232" s="151" t="s">
        <v>5</v>
      </c>
      <c r="U232" s="40" t="s">
        <v>38</v>
      </c>
      <c r="V232" s="152">
        <v>7.4999999999999997E-2</v>
      </c>
      <c r="W232" s="152">
        <f t="shared" si="51"/>
        <v>4.8768750000000001</v>
      </c>
      <c r="X232" s="152">
        <v>1.3999999999999999E-4</v>
      </c>
      <c r="Y232" s="152">
        <f t="shared" si="52"/>
        <v>9.1035000000000005E-3</v>
      </c>
      <c r="Z232" s="152">
        <v>0</v>
      </c>
      <c r="AA232" s="153">
        <f t="shared" si="53"/>
        <v>0</v>
      </c>
      <c r="AR232" s="17" t="s">
        <v>163</v>
      </c>
      <c r="AT232" s="17" t="s">
        <v>148</v>
      </c>
      <c r="AU232" s="17" t="s">
        <v>97</v>
      </c>
      <c r="AY232" s="17" t="s">
        <v>146</v>
      </c>
      <c r="BE232" s="154">
        <f t="shared" si="54"/>
        <v>0</v>
      </c>
      <c r="BF232" s="154">
        <f t="shared" si="55"/>
        <v>0</v>
      </c>
      <c r="BG232" s="154">
        <f t="shared" si="56"/>
        <v>0</v>
      </c>
      <c r="BH232" s="154">
        <f t="shared" si="57"/>
        <v>0</v>
      </c>
      <c r="BI232" s="154">
        <f t="shared" si="58"/>
        <v>0</v>
      </c>
      <c r="BJ232" s="17" t="s">
        <v>80</v>
      </c>
      <c r="BK232" s="154">
        <f t="shared" si="59"/>
        <v>0</v>
      </c>
      <c r="BL232" s="17" t="s">
        <v>163</v>
      </c>
      <c r="BM232" s="17" t="s">
        <v>782</v>
      </c>
    </row>
    <row r="233" spans="2:65" s="1" customFormat="1" ht="31.5" customHeight="1">
      <c r="B233" s="119"/>
      <c r="C233" s="147" t="s">
        <v>435</v>
      </c>
      <c r="D233" s="147" t="s">
        <v>148</v>
      </c>
      <c r="E233" s="148" t="s">
        <v>511</v>
      </c>
      <c r="F233" s="220" t="s">
        <v>512</v>
      </c>
      <c r="G233" s="220"/>
      <c r="H233" s="220"/>
      <c r="I233" s="220"/>
      <c r="J233" s="149" t="s">
        <v>161</v>
      </c>
      <c r="K233" s="150">
        <v>65.025000000000006</v>
      </c>
      <c r="L233" s="221"/>
      <c r="M233" s="221"/>
      <c r="N233" s="221">
        <f t="shared" si="50"/>
        <v>0</v>
      </c>
      <c r="O233" s="221"/>
      <c r="P233" s="221"/>
      <c r="Q233" s="221"/>
      <c r="R233" s="121"/>
      <c r="T233" s="151" t="s">
        <v>5</v>
      </c>
      <c r="U233" s="40" t="s">
        <v>38</v>
      </c>
      <c r="V233" s="152">
        <v>0.104</v>
      </c>
      <c r="W233" s="152">
        <f t="shared" si="51"/>
        <v>6.7625999999999999</v>
      </c>
      <c r="X233" s="152">
        <v>3.6000000000000002E-4</v>
      </c>
      <c r="Y233" s="152">
        <f t="shared" si="52"/>
        <v>2.3409000000000003E-2</v>
      </c>
      <c r="Z233" s="152">
        <v>0</v>
      </c>
      <c r="AA233" s="153">
        <f t="shared" si="53"/>
        <v>0</v>
      </c>
      <c r="AR233" s="17" t="s">
        <v>163</v>
      </c>
      <c r="AT233" s="17" t="s">
        <v>148</v>
      </c>
      <c r="AU233" s="17" t="s">
        <v>97</v>
      </c>
      <c r="AY233" s="17" t="s">
        <v>146</v>
      </c>
      <c r="BE233" s="154">
        <f t="shared" si="54"/>
        <v>0</v>
      </c>
      <c r="BF233" s="154">
        <f t="shared" si="55"/>
        <v>0</v>
      </c>
      <c r="BG233" s="154">
        <f t="shared" si="56"/>
        <v>0</v>
      </c>
      <c r="BH233" s="154">
        <f t="shared" si="57"/>
        <v>0</v>
      </c>
      <c r="BI233" s="154">
        <f t="shared" si="58"/>
        <v>0</v>
      </c>
      <c r="BJ233" s="17" t="s">
        <v>80</v>
      </c>
      <c r="BK233" s="154">
        <f t="shared" si="59"/>
        <v>0</v>
      </c>
      <c r="BL233" s="17" t="s">
        <v>163</v>
      </c>
      <c r="BM233" s="17" t="s">
        <v>783</v>
      </c>
    </row>
    <row r="234" spans="2:65" s="9" customFormat="1" ht="29.85" customHeight="1">
      <c r="B234" s="136"/>
      <c r="C234" s="137"/>
      <c r="D234" s="146" t="s">
        <v>126</v>
      </c>
      <c r="E234" s="146"/>
      <c r="F234" s="146"/>
      <c r="G234" s="146"/>
      <c r="H234" s="146"/>
      <c r="I234" s="146"/>
      <c r="J234" s="146"/>
      <c r="K234" s="146"/>
      <c r="L234" s="146"/>
      <c r="M234" s="146"/>
      <c r="N234" s="224">
        <f>BK234</f>
        <v>0</v>
      </c>
      <c r="O234" s="225"/>
      <c r="P234" s="225"/>
      <c r="Q234" s="225"/>
      <c r="R234" s="139"/>
      <c r="T234" s="140"/>
      <c r="U234" s="137"/>
      <c r="V234" s="137"/>
      <c r="W234" s="141">
        <f>SUM(W235:W240)</f>
        <v>21.012375000000002</v>
      </c>
      <c r="X234" s="137"/>
      <c r="Y234" s="141">
        <f>SUM(Y235:Y240)</f>
        <v>0.13146569999999999</v>
      </c>
      <c r="Z234" s="137"/>
      <c r="AA234" s="142">
        <f>SUM(AA235:AA240)</f>
        <v>2.791395E-2</v>
      </c>
      <c r="AR234" s="143" t="s">
        <v>97</v>
      </c>
      <c r="AT234" s="144" t="s">
        <v>72</v>
      </c>
      <c r="AU234" s="144" t="s">
        <v>80</v>
      </c>
      <c r="AY234" s="143" t="s">
        <v>146</v>
      </c>
      <c r="BK234" s="145">
        <f>SUM(BK235:BK240)</f>
        <v>0</v>
      </c>
    </row>
    <row r="235" spans="2:65" s="1" customFormat="1" ht="31.5" customHeight="1">
      <c r="B235" s="119"/>
      <c r="C235" s="147" t="s">
        <v>439</v>
      </c>
      <c r="D235" s="147" t="s">
        <v>148</v>
      </c>
      <c r="E235" s="148" t="s">
        <v>515</v>
      </c>
      <c r="F235" s="220" t="s">
        <v>516</v>
      </c>
      <c r="G235" s="220"/>
      <c r="H235" s="220"/>
      <c r="I235" s="220"/>
      <c r="J235" s="149" t="s">
        <v>161</v>
      </c>
      <c r="K235" s="150">
        <v>108.87</v>
      </c>
      <c r="L235" s="221"/>
      <c r="M235" s="221"/>
      <c r="N235" s="221">
        <f t="shared" ref="N235:N240" si="60">ROUND(L235*K235,2)</f>
        <v>0</v>
      </c>
      <c r="O235" s="221"/>
      <c r="P235" s="221"/>
      <c r="Q235" s="221"/>
      <c r="R235" s="121"/>
      <c r="T235" s="151" t="s">
        <v>5</v>
      </c>
      <c r="U235" s="40" t="s">
        <v>38</v>
      </c>
      <c r="V235" s="152">
        <v>1.2E-2</v>
      </c>
      <c r="W235" s="152">
        <f t="shared" ref="W235:W240" si="61">V235*K235</f>
        <v>1.30644</v>
      </c>
      <c r="X235" s="152">
        <v>0</v>
      </c>
      <c r="Y235" s="152">
        <f t="shared" ref="Y235:Y240" si="62">X235*K235</f>
        <v>0</v>
      </c>
      <c r="Z235" s="152">
        <v>0</v>
      </c>
      <c r="AA235" s="153">
        <f t="shared" ref="AA235:AA240" si="63">Z235*K235</f>
        <v>0</v>
      </c>
      <c r="AR235" s="17" t="s">
        <v>163</v>
      </c>
      <c r="AT235" s="17" t="s">
        <v>148</v>
      </c>
      <c r="AU235" s="17" t="s">
        <v>97</v>
      </c>
      <c r="AY235" s="17" t="s">
        <v>146</v>
      </c>
      <c r="BE235" s="154">
        <f t="shared" ref="BE235:BE240" si="64">IF(U235="základní",N235,0)</f>
        <v>0</v>
      </c>
      <c r="BF235" s="154">
        <f t="shared" ref="BF235:BF240" si="65">IF(U235="snížená",N235,0)</f>
        <v>0</v>
      </c>
      <c r="BG235" s="154">
        <f t="shared" ref="BG235:BG240" si="66">IF(U235="zákl. přenesená",N235,0)</f>
        <v>0</v>
      </c>
      <c r="BH235" s="154">
        <f t="shared" ref="BH235:BH240" si="67">IF(U235="sníž. přenesená",N235,0)</f>
        <v>0</v>
      </c>
      <c r="BI235" s="154">
        <f t="shared" ref="BI235:BI240" si="68">IF(U235="nulová",N235,0)</f>
        <v>0</v>
      </c>
      <c r="BJ235" s="17" t="s">
        <v>80</v>
      </c>
      <c r="BK235" s="154">
        <f t="shared" ref="BK235:BK240" si="69">ROUND(L235*K235,2)</f>
        <v>0</v>
      </c>
      <c r="BL235" s="17" t="s">
        <v>163</v>
      </c>
      <c r="BM235" s="17" t="s">
        <v>784</v>
      </c>
    </row>
    <row r="236" spans="2:65" s="1" customFormat="1" ht="22.5" customHeight="1">
      <c r="B236" s="119"/>
      <c r="C236" s="147" t="s">
        <v>443</v>
      </c>
      <c r="D236" s="147" t="s">
        <v>148</v>
      </c>
      <c r="E236" s="148" t="s">
        <v>519</v>
      </c>
      <c r="F236" s="220" t="s">
        <v>520</v>
      </c>
      <c r="G236" s="220"/>
      <c r="H236" s="220"/>
      <c r="I236" s="220"/>
      <c r="J236" s="149" t="s">
        <v>161</v>
      </c>
      <c r="K236" s="150">
        <v>90.045000000000002</v>
      </c>
      <c r="L236" s="221"/>
      <c r="M236" s="221"/>
      <c r="N236" s="221">
        <f t="shared" si="60"/>
        <v>0</v>
      </c>
      <c r="O236" s="221"/>
      <c r="P236" s="221"/>
      <c r="Q236" s="221"/>
      <c r="R236" s="121"/>
      <c r="T236" s="151" t="s">
        <v>5</v>
      </c>
      <c r="U236" s="40" t="s">
        <v>38</v>
      </c>
      <c r="V236" s="152">
        <v>7.3999999999999996E-2</v>
      </c>
      <c r="W236" s="152">
        <f t="shared" si="61"/>
        <v>6.6633300000000002</v>
      </c>
      <c r="X236" s="152">
        <v>1E-3</v>
      </c>
      <c r="Y236" s="152">
        <f t="shared" si="62"/>
        <v>9.0045E-2</v>
      </c>
      <c r="Z236" s="152">
        <v>3.1E-4</v>
      </c>
      <c r="AA236" s="153">
        <f t="shared" si="63"/>
        <v>2.791395E-2</v>
      </c>
      <c r="AR236" s="17" t="s">
        <v>163</v>
      </c>
      <c r="AT236" s="17" t="s">
        <v>148</v>
      </c>
      <c r="AU236" s="17" t="s">
        <v>97</v>
      </c>
      <c r="AY236" s="17" t="s">
        <v>146</v>
      </c>
      <c r="BE236" s="154">
        <f t="shared" si="64"/>
        <v>0</v>
      </c>
      <c r="BF236" s="154">
        <f t="shared" si="65"/>
        <v>0</v>
      </c>
      <c r="BG236" s="154">
        <f t="shared" si="66"/>
        <v>0</v>
      </c>
      <c r="BH236" s="154">
        <f t="shared" si="67"/>
        <v>0</v>
      </c>
      <c r="BI236" s="154">
        <f t="shared" si="68"/>
        <v>0</v>
      </c>
      <c r="BJ236" s="17" t="s">
        <v>80</v>
      </c>
      <c r="BK236" s="154">
        <f t="shared" si="69"/>
        <v>0</v>
      </c>
      <c r="BL236" s="17" t="s">
        <v>163</v>
      </c>
      <c r="BM236" s="17" t="s">
        <v>785</v>
      </c>
    </row>
    <row r="237" spans="2:65" s="1" customFormat="1" ht="31.5" customHeight="1">
      <c r="B237" s="119"/>
      <c r="C237" s="147" t="s">
        <v>447</v>
      </c>
      <c r="D237" s="147" t="s">
        <v>148</v>
      </c>
      <c r="E237" s="148" t="s">
        <v>523</v>
      </c>
      <c r="F237" s="220" t="s">
        <v>524</v>
      </c>
      <c r="G237" s="220"/>
      <c r="H237" s="220"/>
      <c r="I237" s="220"/>
      <c r="J237" s="149" t="s">
        <v>161</v>
      </c>
      <c r="K237" s="150">
        <v>24.36</v>
      </c>
      <c r="L237" s="221"/>
      <c r="M237" s="221"/>
      <c r="N237" s="221">
        <f t="shared" si="60"/>
        <v>0</v>
      </c>
      <c r="O237" s="221"/>
      <c r="P237" s="221"/>
      <c r="Q237" s="221"/>
      <c r="R237" s="121"/>
      <c r="T237" s="151" t="s">
        <v>5</v>
      </c>
      <c r="U237" s="40" t="s">
        <v>38</v>
      </c>
      <c r="V237" s="152">
        <v>2.9000000000000001E-2</v>
      </c>
      <c r="W237" s="152">
        <f t="shared" si="61"/>
        <v>0.70644000000000007</v>
      </c>
      <c r="X237" s="152">
        <v>0</v>
      </c>
      <c r="Y237" s="152">
        <f t="shared" si="62"/>
        <v>0</v>
      </c>
      <c r="Z237" s="152">
        <v>0</v>
      </c>
      <c r="AA237" s="153">
        <f t="shared" si="63"/>
        <v>0</v>
      </c>
      <c r="AR237" s="17" t="s">
        <v>163</v>
      </c>
      <c r="AT237" s="17" t="s">
        <v>148</v>
      </c>
      <c r="AU237" s="17" t="s">
        <v>97</v>
      </c>
      <c r="AY237" s="17" t="s">
        <v>146</v>
      </c>
      <c r="BE237" s="154">
        <f t="shared" si="64"/>
        <v>0</v>
      </c>
      <c r="BF237" s="154">
        <f t="shared" si="65"/>
        <v>0</v>
      </c>
      <c r="BG237" s="154">
        <f t="shared" si="66"/>
        <v>0</v>
      </c>
      <c r="BH237" s="154">
        <f t="shared" si="67"/>
        <v>0</v>
      </c>
      <c r="BI237" s="154">
        <f t="shared" si="68"/>
        <v>0</v>
      </c>
      <c r="BJ237" s="17" t="s">
        <v>80</v>
      </c>
      <c r="BK237" s="154">
        <f t="shared" si="69"/>
        <v>0</v>
      </c>
      <c r="BL237" s="17" t="s">
        <v>163</v>
      </c>
      <c r="BM237" s="17" t="s">
        <v>786</v>
      </c>
    </row>
    <row r="238" spans="2:65" s="1" customFormat="1" ht="31.5" customHeight="1">
      <c r="B238" s="119"/>
      <c r="C238" s="155" t="s">
        <v>451</v>
      </c>
      <c r="D238" s="155" t="s">
        <v>218</v>
      </c>
      <c r="E238" s="156" t="s">
        <v>527</v>
      </c>
      <c r="F238" s="222" t="s">
        <v>528</v>
      </c>
      <c r="G238" s="222"/>
      <c r="H238" s="222"/>
      <c r="I238" s="222"/>
      <c r="J238" s="157" t="s">
        <v>161</v>
      </c>
      <c r="K238" s="158">
        <v>25.577999999999999</v>
      </c>
      <c r="L238" s="223"/>
      <c r="M238" s="223"/>
      <c r="N238" s="223">
        <f t="shared" si="60"/>
        <v>0</v>
      </c>
      <c r="O238" s="221"/>
      <c r="P238" s="221"/>
      <c r="Q238" s="221"/>
      <c r="R238" s="121"/>
      <c r="T238" s="151" t="s">
        <v>5</v>
      </c>
      <c r="U238" s="40" t="s">
        <v>38</v>
      </c>
      <c r="V238" s="152">
        <v>0</v>
      </c>
      <c r="W238" s="152">
        <f t="shared" si="61"/>
        <v>0</v>
      </c>
      <c r="X238" s="152">
        <v>0</v>
      </c>
      <c r="Y238" s="152">
        <f t="shared" si="62"/>
        <v>0</v>
      </c>
      <c r="Z238" s="152">
        <v>0</v>
      </c>
      <c r="AA238" s="153">
        <f t="shared" si="63"/>
        <v>0</v>
      </c>
      <c r="AR238" s="17" t="s">
        <v>310</v>
      </c>
      <c r="AT238" s="17" t="s">
        <v>218</v>
      </c>
      <c r="AU238" s="17" t="s">
        <v>97</v>
      </c>
      <c r="AY238" s="17" t="s">
        <v>146</v>
      </c>
      <c r="BE238" s="154">
        <f t="shared" si="64"/>
        <v>0</v>
      </c>
      <c r="BF238" s="154">
        <f t="shared" si="65"/>
        <v>0</v>
      </c>
      <c r="BG238" s="154">
        <f t="shared" si="66"/>
        <v>0</v>
      </c>
      <c r="BH238" s="154">
        <f t="shared" si="67"/>
        <v>0</v>
      </c>
      <c r="BI238" s="154">
        <f t="shared" si="68"/>
        <v>0</v>
      </c>
      <c r="BJ238" s="17" t="s">
        <v>80</v>
      </c>
      <c r="BK238" s="154">
        <f t="shared" si="69"/>
        <v>0</v>
      </c>
      <c r="BL238" s="17" t="s">
        <v>163</v>
      </c>
      <c r="BM238" s="17" t="s">
        <v>787</v>
      </c>
    </row>
    <row r="239" spans="2:65" s="1" customFormat="1" ht="31.5" customHeight="1">
      <c r="B239" s="119"/>
      <c r="C239" s="147" t="s">
        <v>459</v>
      </c>
      <c r="D239" s="147" t="s">
        <v>148</v>
      </c>
      <c r="E239" s="148" t="s">
        <v>531</v>
      </c>
      <c r="F239" s="220" t="s">
        <v>532</v>
      </c>
      <c r="G239" s="220"/>
      <c r="H239" s="220"/>
      <c r="I239" s="220"/>
      <c r="J239" s="149" t="s">
        <v>161</v>
      </c>
      <c r="K239" s="150">
        <v>90.045000000000002</v>
      </c>
      <c r="L239" s="221"/>
      <c r="M239" s="221"/>
      <c r="N239" s="221">
        <f t="shared" si="60"/>
        <v>0</v>
      </c>
      <c r="O239" s="221"/>
      <c r="P239" s="221"/>
      <c r="Q239" s="221"/>
      <c r="R239" s="121"/>
      <c r="T239" s="151" t="s">
        <v>5</v>
      </c>
      <c r="U239" s="40" t="s">
        <v>38</v>
      </c>
      <c r="V239" s="152">
        <v>3.3000000000000002E-2</v>
      </c>
      <c r="W239" s="152">
        <f t="shared" si="61"/>
        <v>2.9714850000000004</v>
      </c>
      <c r="X239" s="152">
        <v>2.0000000000000001E-4</v>
      </c>
      <c r="Y239" s="152">
        <f t="shared" si="62"/>
        <v>1.8009000000000001E-2</v>
      </c>
      <c r="Z239" s="152">
        <v>0</v>
      </c>
      <c r="AA239" s="153">
        <f t="shared" si="63"/>
        <v>0</v>
      </c>
      <c r="AR239" s="17" t="s">
        <v>163</v>
      </c>
      <c r="AT239" s="17" t="s">
        <v>148</v>
      </c>
      <c r="AU239" s="17" t="s">
        <v>97</v>
      </c>
      <c r="AY239" s="17" t="s">
        <v>146</v>
      </c>
      <c r="BE239" s="154">
        <f t="shared" si="64"/>
        <v>0</v>
      </c>
      <c r="BF239" s="154">
        <f t="shared" si="65"/>
        <v>0</v>
      </c>
      <c r="BG239" s="154">
        <f t="shared" si="66"/>
        <v>0</v>
      </c>
      <c r="BH239" s="154">
        <f t="shared" si="67"/>
        <v>0</v>
      </c>
      <c r="BI239" s="154">
        <f t="shared" si="68"/>
        <v>0</v>
      </c>
      <c r="BJ239" s="17" t="s">
        <v>80</v>
      </c>
      <c r="BK239" s="154">
        <f t="shared" si="69"/>
        <v>0</v>
      </c>
      <c r="BL239" s="17" t="s">
        <v>163</v>
      </c>
      <c r="BM239" s="17" t="s">
        <v>788</v>
      </c>
    </row>
    <row r="240" spans="2:65" s="1" customFormat="1" ht="44.25" customHeight="1">
      <c r="B240" s="119"/>
      <c r="C240" s="147" t="s">
        <v>494</v>
      </c>
      <c r="D240" s="147" t="s">
        <v>148</v>
      </c>
      <c r="E240" s="148" t="s">
        <v>535</v>
      </c>
      <c r="F240" s="220" t="s">
        <v>536</v>
      </c>
      <c r="G240" s="220"/>
      <c r="H240" s="220"/>
      <c r="I240" s="220"/>
      <c r="J240" s="149" t="s">
        <v>161</v>
      </c>
      <c r="K240" s="150">
        <v>90.045000000000002</v>
      </c>
      <c r="L240" s="221"/>
      <c r="M240" s="221"/>
      <c r="N240" s="221">
        <f t="shared" si="60"/>
        <v>0</v>
      </c>
      <c r="O240" s="221"/>
      <c r="P240" s="221"/>
      <c r="Q240" s="221"/>
      <c r="R240" s="121"/>
      <c r="T240" s="151" t="s">
        <v>5</v>
      </c>
      <c r="U240" s="159" t="s">
        <v>38</v>
      </c>
      <c r="V240" s="160">
        <v>0.104</v>
      </c>
      <c r="W240" s="160">
        <f t="shared" si="61"/>
        <v>9.3646799999999999</v>
      </c>
      <c r="X240" s="160">
        <v>2.5999999999999998E-4</v>
      </c>
      <c r="Y240" s="160">
        <f t="shared" si="62"/>
        <v>2.3411699999999997E-2</v>
      </c>
      <c r="Z240" s="160">
        <v>0</v>
      </c>
      <c r="AA240" s="161">
        <f t="shared" si="63"/>
        <v>0</v>
      </c>
      <c r="AR240" s="17" t="s">
        <v>163</v>
      </c>
      <c r="AT240" s="17" t="s">
        <v>148</v>
      </c>
      <c r="AU240" s="17" t="s">
        <v>97</v>
      </c>
      <c r="AY240" s="17" t="s">
        <v>146</v>
      </c>
      <c r="BE240" s="154">
        <f t="shared" si="64"/>
        <v>0</v>
      </c>
      <c r="BF240" s="154">
        <f t="shared" si="65"/>
        <v>0</v>
      </c>
      <c r="BG240" s="154">
        <f t="shared" si="66"/>
        <v>0</v>
      </c>
      <c r="BH240" s="154">
        <f t="shared" si="67"/>
        <v>0</v>
      </c>
      <c r="BI240" s="154">
        <f t="shared" si="68"/>
        <v>0</v>
      </c>
      <c r="BJ240" s="17" t="s">
        <v>80</v>
      </c>
      <c r="BK240" s="154">
        <f t="shared" si="69"/>
        <v>0</v>
      </c>
      <c r="BL240" s="17" t="s">
        <v>163</v>
      </c>
      <c r="BM240" s="17" t="s">
        <v>789</v>
      </c>
    </row>
    <row r="241" spans="2:18" s="1" customFormat="1" ht="6.9" customHeight="1">
      <c r="B241" s="55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7"/>
    </row>
  </sheetData>
  <mergeCells count="365">
    <mergeCell ref="N200:Q200"/>
    <mergeCell ref="N206:Q206"/>
    <mergeCell ref="N219:Q219"/>
    <mergeCell ref="N227:Q227"/>
    <mergeCell ref="N234:Q234"/>
    <mergeCell ref="H1:K1"/>
    <mergeCell ref="S2:AC2"/>
    <mergeCell ref="N131:Q131"/>
    <mergeCell ref="N132:Q132"/>
    <mergeCell ref="N133:Q133"/>
    <mergeCell ref="N135:Q135"/>
    <mergeCell ref="N140:Q140"/>
    <mergeCell ref="N146:Q146"/>
    <mergeCell ref="N151:Q151"/>
    <mergeCell ref="N153:Q153"/>
    <mergeCell ref="N154:Q154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N233:Q233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17:I217"/>
    <mergeCell ref="L217:M217"/>
    <mergeCell ref="N217:Q217"/>
    <mergeCell ref="F218:I218"/>
    <mergeCell ref="L218:M218"/>
    <mergeCell ref="N218:Q218"/>
    <mergeCell ref="F220:I220"/>
    <mergeCell ref="L220:M220"/>
    <mergeCell ref="N220:Q220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04:I204"/>
    <mergeCell ref="L204:M204"/>
    <mergeCell ref="N204:Q204"/>
    <mergeCell ref="F205:I205"/>
    <mergeCell ref="L205:M205"/>
    <mergeCell ref="N205:Q205"/>
    <mergeCell ref="F207:I207"/>
    <mergeCell ref="L207:M207"/>
    <mergeCell ref="N207:Q207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0:I190"/>
    <mergeCell ref="L190:M190"/>
    <mergeCell ref="N190:Q190"/>
    <mergeCell ref="F191:I191"/>
    <mergeCell ref="L191:M191"/>
    <mergeCell ref="N191:Q191"/>
    <mergeCell ref="F193:I193"/>
    <mergeCell ref="L193:M193"/>
    <mergeCell ref="N193:Q193"/>
    <mergeCell ref="N192:Q192"/>
    <mergeCell ref="F186:I186"/>
    <mergeCell ref="L186:M186"/>
    <mergeCell ref="N186:Q186"/>
    <mergeCell ref="F188:I188"/>
    <mergeCell ref="L188:M188"/>
    <mergeCell ref="N188:Q188"/>
    <mergeCell ref="F189:I189"/>
    <mergeCell ref="L189:M189"/>
    <mergeCell ref="N189:Q189"/>
    <mergeCell ref="N187:Q187"/>
    <mergeCell ref="F182:I182"/>
    <mergeCell ref="L182:M182"/>
    <mergeCell ref="N182:Q182"/>
    <mergeCell ref="F183:I183"/>
    <mergeCell ref="L183:M183"/>
    <mergeCell ref="N183:Q183"/>
    <mergeCell ref="F185:I185"/>
    <mergeCell ref="L185:M185"/>
    <mergeCell ref="N185:Q185"/>
    <mergeCell ref="N184:Q184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2:I172"/>
    <mergeCell ref="L172:M172"/>
    <mergeCell ref="N172:Q172"/>
    <mergeCell ref="F173:I173"/>
    <mergeCell ref="L173:M173"/>
    <mergeCell ref="N173:Q173"/>
    <mergeCell ref="F175:I175"/>
    <mergeCell ref="L175:M175"/>
    <mergeCell ref="N175:Q175"/>
    <mergeCell ref="N174:Q174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2:I162"/>
    <mergeCell ref="L162:M162"/>
    <mergeCell ref="N162:Q162"/>
    <mergeCell ref="F164:I164"/>
    <mergeCell ref="L164:M164"/>
    <mergeCell ref="N164:Q164"/>
    <mergeCell ref="F165:I165"/>
    <mergeCell ref="L165:M165"/>
    <mergeCell ref="N165:Q165"/>
    <mergeCell ref="N163:Q163"/>
    <mergeCell ref="F158:I158"/>
    <mergeCell ref="L158:M158"/>
    <mergeCell ref="N158:Q158"/>
    <mergeCell ref="F159:I159"/>
    <mergeCell ref="L159:M159"/>
    <mergeCell ref="N159:Q159"/>
    <mergeCell ref="F161:I161"/>
    <mergeCell ref="L161:M161"/>
    <mergeCell ref="N161:Q161"/>
    <mergeCell ref="N160:Q160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49:I149"/>
    <mergeCell ref="L149:M149"/>
    <mergeCell ref="N149:Q149"/>
    <mergeCell ref="F150:I150"/>
    <mergeCell ref="L150:M150"/>
    <mergeCell ref="N150:Q150"/>
    <mergeCell ref="F152:I152"/>
    <mergeCell ref="L152:M152"/>
    <mergeCell ref="N152:Q152"/>
    <mergeCell ref="F145:I145"/>
    <mergeCell ref="L145:M145"/>
    <mergeCell ref="N145:Q145"/>
    <mergeCell ref="F147:I147"/>
    <mergeCell ref="L147:M147"/>
    <mergeCell ref="N147:Q147"/>
    <mergeCell ref="F148:I148"/>
    <mergeCell ref="L148:M148"/>
    <mergeCell ref="N148:Q148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8:I138"/>
    <mergeCell ref="L138:M138"/>
    <mergeCell ref="N138:Q138"/>
    <mergeCell ref="F139:I139"/>
    <mergeCell ref="L139:M139"/>
    <mergeCell ref="N139:Q139"/>
    <mergeCell ref="F141:I141"/>
    <mergeCell ref="L141:M141"/>
    <mergeCell ref="N141:Q141"/>
    <mergeCell ref="F134:I134"/>
    <mergeCell ref="L134:M134"/>
    <mergeCell ref="N134:Q134"/>
    <mergeCell ref="F136:I136"/>
    <mergeCell ref="L136:M136"/>
    <mergeCell ref="N136:Q136"/>
    <mergeCell ref="F137:I137"/>
    <mergeCell ref="L137:M137"/>
    <mergeCell ref="N137:Q137"/>
    <mergeCell ref="C120:Q120"/>
    <mergeCell ref="F122:P122"/>
    <mergeCell ref="F123:P123"/>
    <mergeCell ref="M125:P125"/>
    <mergeCell ref="M127:Q127"/>
    <mergeCell ref="M128:Q128"/>
    <mergeCell ref="F130:I130"/>
    <mergeCell ref="L130:M130"/>
    <mergeCell ref="N130:Q130"/>
    <mergeCell ref="N107:Q107"/>
    <mergeCell ref="N109:Q109"/>
    <mergeCell ref="D110:H110"/>
    <mergeCell ref="N110:Q110"/>
    <mergeCell ref="D111:H111"/>
    <mergeCell ref="N111:Q111"/>
    <mergeCell ref="D112:H112"/>
    <mergeCell ref="N112:Q112"/>
    <mergeCell ref="L114:Q114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3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ST-17-01 - Počítačová učebna</vt:lpstr>
      <vt:lpstr>ST-17-02 - Jazyková učebna</vt:lpstr>
      <vt:lpstr>ST-17-03 - Přírodovědná u...</vt:lpstr>
      <vt:lpstr>'Rekapitulace stavby'!Názvy_tisku</vt:lpstr>
      <vt:lpstr>'ST-17-01 - Počítačová učebna'!Názvy_tisku</vt:lpstr>
      <vt:lpstr>'ST-17-02 - Jazyková učebna'!Názvy_tisku</vt:lpstr>
      <vt:lpstr>'ST-17-03 - Přírodovědná u...'!Názvy_tisku</vt:lpstr>
      <vt:lpstr>'Rekapitulace stavby'!Oblast_tisku</vt:lpstr>
      <vt:lpstr>'ST-17-01 - Počítačová učebna'!Oblast_tisku</vt:lpstr>
      <vt:lpstr>'ST-17-02 - Jazyková učebna'!Oblast_tisku</vt:lpstr>
      <vt:lpstr>'ST-17-03 - Přírodovědná u...'!Oblast_tisku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Tvrzicky</dc:creator>
  <cp:lastModifiedBy>uzivatel</cp:lastModifiedBy>
  <dcterms:created xsi:type="dcterms:W3CDTF">2017-02-13T11:38:25Z</dcterms:created>
  <dcterms:modified xsi:type="dcterms:W3CDTF">2020-03-25T08:03:11Z</dcterms:modified>
</cp:coreProperties>
</file>